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1565" windowHeight="5925"/>
  </bookViews>
  <sheets>
    <sheet name="Paramètres et évaluation" sheetId="4" r:id="rId1"/>
    <sheet name="Récapitulatif comptable" sheetId="10" r:id="rId2"/>
    <sheet name="tab_fer" sheetId="6" r:id="rId3"/>
    <sheet name="1ère version" sheetId="1" r:id="rId4"/>
  </sheets>
  <definedNames>
    <definedName name="ano" localSheetId="0">'Paramètres et évaluation'!$D$6</definedName>
    <definedName name="ano">'1ère version'!$C$6</definedName>
    <definedName name="F" localSheetId="0">'Paramètres et évaluation'!$D$4</definedName>
    <definedName name="F">'1ère version'!$C$4</definedName>
    <definedName name="fra" localSheetId="0">'Paramètres et évaluation'!$D$5</definedName>
    <definedName name="fra">'1ère version'!$C$5</definedName>
    <definedName name="K" localSheetId="0">'Paramètres et évaluation'!$D$1</definedName>
    <definedName name="K">'1ère version'!$C$1</definedName>
    <definedName name="mens" localSheetId="0">'Paramètres et évaluation'!$H$2</definedName>
    <definedName name="mens">'1ère version'!$G$2</definedName>
    <definedName name="nbm" localSheetId="0">'Paramètres et évaluation'!$D$3</definedName>
    <definedName name="nbm">'1ère version'!$C$3</definedName>
    <definedName name="nl">'Paramètres et évaluation'!$M$1</definedName>
    <definedName name="trm" localSheetId="0">'Paramètres et évaluation'!$H$5</definedName>
    <definedName name="trm">'1ère version'!$G$3</definedName>
    <definedName name="txa" localSheetId="0">'Paramètres et évaluation'!$D$2</definedName>
    <definedName name="txa">'1ère version'!$C$2</definedName>
    <definedName name="txm" localSheetId="0">'Paramètres et évaluation'!$H$1</definedName>
    <definedName name="txm">'1ère version'!$G$1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G1" i="1" l="1"/>
  <c r="G2" i="1" s="1"/>
  <c r="H8" i="1"/>
  <c r="A9" i="1"/>
  <c r="B9" i="1"/>
  <c r="C9" i="1"/>
  <c r="D9" i="1" s="1"/>
  <c r="F9" i="1"/>
  <c r="A10" i="1"/>
  <c r="B10" i="1"/>
  <c r="F10" i="1"/>
  <c r="A11" i="1"/>
  <c r="B11" i="1"/>
  <c r="F11" i="1"/>
  <c r="A12" i="1"/>
  <c r="B12" i="1"/>
  <c r="F12" i="1"/>
  <c r="A13" i="1"/>
  <c r="B13" i="1"/>
  <c r="F13" i="1"/>
  <c r="A14" i="1"/>
  <c r="B14" i="1"/>
  <c r="F14" i="1"/>
  <c r="A15" i="1"/>
  <c r="B15" i="1"/>
  <c r="F15" i="1"/>
  <c r="A16" i="1"/>
  <c r="B16" i="1"/>
  <c r="F16" i="1"/>
  <c r="A17" i="1"/>
  <c r="B17" i="1"/>
  <c r="F17" i="1"/>
  <c r="A18" i="1"/>
  <c r="B18" i="1"/>
  <c r="F18" i="1"/>
  <c r="A19" i="1"/>
  <c r="B19" i="1"/>
  <c r="F19" i="1"/>
  <c r="A20" i="1"/>
  <c r="B20" i="1"/>
  <c r="F20" i="1"/>
  <c r="A21" i="1"/>
  <c r="B21" i="1"/>
  <c r="F21" i="1"/>
  <c r="A22" i="1"/>
  <c r="B22" i="1"/>
  <c r="F22" i="1"/>
  <c r="A23" i="1"/>
  <c r="B23" i="1"/>
  <c r="F23" i="1"/>
  <c r="A24" i="1"/>
  <c r="B24" i="1"/>
  <c r="F24" i="1"/>
  <c r="A25" i="1"/>
  <c r="B25" i="1"/>
  <c r="F25" i="1"/>
  <c r="A26" i="1"/>
  <c r="B26" i="1"/>
  <c r="F26" i="1"/>
  <c r="A27" i="1"/>
  <c r="B27" i="1"/>
  <c r="F27" i="1"/>
  <c r="A28" i="1"/>
  <c r="B28" i="1"/>
  <c r="F28" i="1"/>
  <c r="A29" i="1"/>
  <c r="B29" i="1"/>
  <c r="F29" i="1"/>
  <c r="A30" i="1"/>
  <c r="B30" i="1"/>
  <c r="F30" i="1"/>
  <c r="A31" i="1"/>
  <c r="B31" i="1"/>
  <c r="F31" i="1"/>
  <c r="A32" i="1"/>
  <c r="B32" i="1"/>
  <c r="F32" i="1"/>
  <c r="A33" i="1"/>
  <c r="B33" i="1"/>
  <c r="F33" i="1"/>
  <c r="A34" i="1"/>
  <c r="B34" i="1"/>
  <c r="F34" i="1"/>
  <c r="A35" i="1"/>
  <c r="B35" i="1"/>
  <c r="F35" i="1"/>
  <c r="A36" i="1"/>
  <c r="B36" i="1"/>
  <c r="F36" i="1"/>
  <c r="A37" i="1"/>
  <c r="B37" i="1"/>
  <c r="F37" i="1"/>
  <c r="A38" i="1"/>
  <c r="B38" i="1"/>
  <c r="F38" i="1"/>
  <c r="A39" i="1"/>
  <c r="B39" i="1"/>
  <c r="C39" i="1"/>
  <c r="E39" i="1"/>
  <c r="F39" i="1"/>
  <c r="G39" i="1"/>
  <c r="A40" i="1"/>
  <c r="B40" i="1"/>
  <c r="E40" i="1"/>
  <c r="F40" i="1"/>
  <c r="G40" i="1"/>
  <c r="A41" i="1"/>
  <c r="B41" i="1"/>
  <c r="C41" i="1"/>
  <c r="E41" i="1"/>
  <c r="F41" i="1"/>
  <c r="G41" i="1"/>
  <c r="A42" i="1"/>
  <c r="B42" i="1"/>
  <c r="E42" i="1"/>
  <c r="F42" i="1"/>
  <c r="G42" i="1"/>
  <c r="A43" i="1"/>
  <c r="B43" i="1"/>
  <c r="C43" i="1"/>
  <c r="E43" i="1"/>
  <c r="F43" i="1"/>
  <c r="G43" i="1"/>
  <c r="A44" i="1"/>
  <c r="B44" i="1"/>
  <c r="E44" i="1"/>
  <c r="F44" i="1"/>
  <c r="G44" i="1"/>
  <c r="A45" i="1"/>
  <c r="B45" i="1"/>
  <c r="C45" i="1"/>
  <c r="E45" i="1"/>
  <c r="F45" i="1"/>
  <c r="G45" i="1"/>
  <c r="A46" i="1"/>
  <c r="B46" i="1"/>
  <c r="E46" i="1"/>
  <c r="F46" i="1"/>
  <c r="G46" i="1"/>
  <c r="A47" i="1"/>
  <c r="B47" i="1"/>
  <c r="C47" i="1"/>
  <c r="E47" i="1"/>
  <c r="F47" i="1"/>
  <c r="G47" i="1"/>
  <c r="A48" i="1"/>
  <c r="B48" i="1"/>
  <c r="E48" i="1"/>
  <c r="F48" i="1"/>
  <c r="G48" i="1"/>
  <c r="A49" i="1"/>
  <c r="B49" i="1"/>
  <c r="C49" i="1"/>
  <c r="E49" i="1"/>
  <c r="F49" i="1"/>
  <c r="G49" i="1"/>
  <c r="A50" i="1"/>
  <c r="B50" i="1"/>
  <c r="E50" i="1"/>
  <c r="F50" i="1"/>
  <c r="G50" i="1"/>
  <c r="A51" i="1"/>
  <c r="D51" i="1" s="1"/>
  <c r="B51" i="1"/>
  <c r="C51" i="1"/>
  <c r="E51" i="1"/>
  <c r="F51" i="1"/>
  <c r="G51" i="1"/>
  <c r="H51" i="1"/>
  <c r="A52" i="1"/>
  <c r="G52" i="1" s="1"/>
  <c r="A53" i="1"/>
  <c r="A54" i="1"/>
  <c r="G54" i="1" s="1"/>
  <c r="A55" i="1"/>
  <c r="G55" i="1" s="1"/>
  <c r="A56" i="1"/>
  <c r="G56" i="1" s="1"/>
  <c r="A57" i="1"/>
  <c r="G57" i="1"/>
  <c r="A58" i="1"/>
  <c r="A59" i="1"/>
  <c r="G59" i="1"/>
  <c r="A60" i="1"/>
  <c r="A61" i="1"/>
  <c r="A62" i="1"/>
  <c r="A63" i="1"/>
  <c r="A64" i="1"/>
  <c r="A65" i="1"/>
  <c r="G65" i="1"/>
  <c r="A66" i="1"/>
  <c r="A67" i="1"/>
  <c r="G67" i="1"/>
  <c r="A68" i="1"/>
  <c r="H1" i="4"/>
  <c r="I8" i="4"/>
  <c r="A9" i="4"/>
  <c r="A10" i="4"/>
  <c r="F10" i="4"/>
  <c r="A11" i="4"/>
  <c r="A12" i="4"/>
  <c r="F12" i="4"/>
  <c r="A13" i="4"/>
  <c r="A14" i="4"/>
  <c r="F14" i="4"/>
  <c r="A15" i="4"/>
  <c r="A16" i="4"/>
  <c r="F16" i="4"/>
  <c r="A17" i="4"/>
  <c r="A18" i="4"/>
  <c r="F18" i="4"/>
  <c r="A19" i="4"/>
  <c r="A20" i="4"/>
  <c r="F20" i="4"/>
  <c r="A21" i="4"/>
  <c r="A22" i="4"/>
  <c r="F22" i="4"/>
  <c r="A23" i="4"/>
  <c r="A24" i="4"/>
  <c r="F24" i="4"/>
  <c r="A25" i="4"/>
  <c r="A26" i="4"/>
  <c r="F26" i="4"/>
  <c r="A27" i="4"/>
  <c r="A28" i="4"/>
  <c r="F28" i="4"/>
  <c r="A29" i="4"/>
  <c r="F29" i="4"/>
  <c r="A30" i="4"/>
  <c r="F30" i="4"/>
  <c r="A31" i="4"/>
  <c r="A32" i="4"/>
  <c r="F32" i="4"/>
  <c r="A33" i="4"/>
  <c r="F33" i="4"/>
  <c r="A34" i="4"/>
  <c r="F34" i="4"/>
  <c r="A35" i="4"/>
  <c r="A36" i="4"/>
  <c r="F36" i="4"/>
  <c r="A37" i="4"/>
  <c r="A38" i="4"/>
  <c r="F38" i="4"/>
  <c r="A39" i="4"/>
  <c r="B39" i="4"/>
  <c r="C39" i="4"/>
  <c r="D39" i="4"/>
  <c r="E39" i="4"/>
  <c r="F39" i="4"/>
  <c r="G39" i="4"/>
  <c r="H39" i="4"/>
  <c r="I39" i="4"/>
  <c r="A40" i="4"/>
  <c r="D40" i="4" s="1"/>
  <c r="B40" i="4"/>
  <c r="C40" i="4"/>
  <c r="E40" i="4"/>
  <c r="F40" i="4"/>
  <c r="G40" i="4"/>
  <c r="I40" i="4"/>
  <c r="A41" i="4"/>
  <c r="B41" i="4"/>
  <c r="E41" i="4"/>
  <c r="F41" i="4"/>
  <c r="I41" i="4"/>
  <c r="A42" i="4"/>
  <c r="A43" i="4"/>
  <c r="B43" i="4"/>
  <c r="C43" i="4"/>
  <c r="D43" i="4"/>
  <c r="E43" i="4"/>
  <c r="F43" i="4"/>
  <c r="G43" i="4"/>
  <c r="H43" i="4"/>
  <c r="I43" i="4"/>
  <c r="A44" i="4"/>
  <c r="E44" i="4"/>
  <c r="F44" i="4"/>
  <c r="I44" i="4"/>
  <c r="A45" i="4"/>
  <c r="B45" i="4"/>
  <c r="E45" i="4"/>
  <c r="F45" i="4"/>
  <c r="H45" i="4"/>
  <c r="A46" i="4"/>
  <c r="D46" i="4" s="1"/>
  <c r="C46" i="4"/>
  <c r="I46" i="4"/>
  <c r="A47" i="4"/>
  <c r="B47" i="4"/>
  <c r="C47" i="4"/>
  <c r="D47" i="4"/>
  <c r="E47" i="4"/>
  <c r="F47" i="4"/>
  <c r="G47" i="4"/>
  <c r="H47" i="4"/>
  <c r="I47" i="4"/>
  <c r="A48" i="4"/>
  <c r="B48" i="4"/>
  <c r="C48" i="4"/>
  <c r="F48" i="4"/>
  <c r="G48" i="4"/>
  <c r="I48" i="4"/>
  <c r="A49" i="4"/>
  <c r="B49" i="4"/>
  <c r="D49" i="4"/>
  <c r="E49" i="4"/>
  <c r="F49" i="4"/>
  <c r="H49" i="4"/>
  <c r="I49" i="4"/>
  <c r="A50" i="4"/>
  <c r="E50" i="4" s="1"/>
  <c r="D50" i="4"/>
  <c r="A51" i="4"/>
  <c r="B51" i="4"/>
  <c r="C51" i="4"/>
  <c r="D51" i="4"/>
  <c r="E51" i="4"/>
  <c r="F51" i="4"/>
  <c r="G51" i="4"/>
  <c r="H51" i="4"/>
  <c r="I51" i="4"/>
  <c r="A52" i="4"/>
  <c r="E52" i="4"/>
  <c r="F52" i="4"/>
  <c r="I52" i="4"/>
  <c r="A53" i="4"/>
  <c r="B53" i="4"/>
  <c r="E53" i="4"/>
  <c r="F53" i="4"/>
  <c r="G53" i="4"/>
  <c r="I53" i="4"/>
  <c r="A54" i="4"/>
  <c r="B54" i="4" s="1"/>
  <c r="A55" i="4"/>
  <c r="C55" i="4"/>
  <c r="H55" i="4"/>
  <c r="A56" i="4"/>
  <c r="B56" i="4"/>
  <c r="C56" i="4"/>
  <c r="D56" i="4"/>
  <c r="E56" i="4"/>
  <c r="F56" i="4"/>
  <c r="G56" i="4"/>
  <c r="H56" i="4"/>
  <c r="I56" i="4"/>
  <c r="A57" i="4"/>
  <c r="B57" i="4"/>
  <c r="G57" i="4"/>
  <c r="A58" i="4"/>
  <c r="B58" i="4"/>
  <c r="D58" i="4"/>
  <c r="E58" i="4"/>
  <c r="F58" i="4"/>
  <c r="H58" i="4"/>
  <c r="I58" i="4"/>
  <c r="A59" i="4"/>
  <c r="D59" i="4"/>
  <c r="E59" i="4"/>
  <c r="G59" i="4"/>
  <c r="I59" i="4"/>
  <c r="A60" i="4"/>
  <c r="B60" i="4"/>
  <c r="C60" i="4"/>
  <c r="D60" i="4"/>
  <c r="E60" i="4"/>
  <c r="F60" i="4"/>
  <c r="G60" i="4"/>
  <c r="H60" i="4"/>
  <c r="I60" i="4"/>
  <c r="C2" i="6"/>
  <c r="E2" i="6"/>
  <c r="D4" i="6"/>
  <c r="E4" i="6" s="1"/>
  <c r="F4" i="6" s="1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D7" i="6"/>
  <c r="E7" i="6"/>
  <c r="F7" i="6" s="1"/>
  <c r="G7" i="6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D8" i="6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D12" i="6"/>
  <c r="E12" i="6"/>
  <c r="F12" i="6" s="1"/>
  <c r="G12" i="6"/>
  <c r="H12" i="6" s="1"/>
  <c r="I12" i="6" s="1"/>
  <c r="J12" i="6" s="1"/>
  <c r="K12" i="6" s="1"/>
  <c r="L12" i="6" s="1"/>
  <c r="M12" i="6" s="1"/>
  <c r="N12" i="6" s="1"/>
  <c r="O12" i="6" s="1"/>
  <c r="P12" i="6" s="1"/>
  <c r="Q12" i="6" s="1"/>
  <c r="R12" i="6" s="1"/>
  <c r="S12" i="6" s="1"/>
  <c r="T12" i="6" s="1"/>
  <c r="U12" i="6" s="1"/>
  <c r="V12" i="6" s="1"/>
  <c r="W12" i="6" s="1"/>
  <c r="X12" i="6" s="1"/>
  <c r="Y12" i="6" s="1"/>
  <c r="Z12" i="6" s="1"/>
  <c r="AA12" i="6" s="1"/>
  <c r="AB12" i="6" s="1"/>
  <c r="D13" i="6"/>
  <c r="E13" i="6"/>
  <c r="F13" i="6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V13" i="6" s="1"/>
  <c r="W13" i="6" s="1"/>
  <c r="X13" i="6" s="1"/>
  <c r="Y13" i="6" s="1"/>
  <c r="Z13" i="6" s="1"/>
  <c r="AA13" i="6" s="1"/>
  <c r="AB13" i="6" s="1"/>
  <c r="D14" i="6"/>
  <c r="E14" i="6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S14" i="6" s="1"/>
  <c r="T14" i="6" s="1"/>
  <c r="U14" i="6" s="1"/>
  <c r="V14" i="6" s="1"/>
  <c r="W14" i="6" s="1"/>
  <c r="X14" i="6" s="1"/>
  <c r="Y14" i="6" s="1"/>
  <c r="Z14" i="6" s="1"/>
  <c r="AA14" i="6" s="1"/>
  <c r="AB14" i="6" s="1"/>
  <c r="D15" i="6"/>
  <c r="E15" i="6" s="1"/>
  <c r="F15" i="6" s="1"/>
  <c r="G15" i="6" s="1"/>
  <c r="H15" i="6" s="1"/>
  <c r="I15" i="6" s="1"/>
  <c r="J15" i="6" s="1"/>
  <c r="K15" i="6" s="1"/>
  <c r="L15" i="6" s="1"/>
  <c r="M15" i="6" s="1"/>
  <c r="N15" i="6" s="1"/>
  <c r="O15" i="6" s="1"/>
  <c r="P15" i="6" s="1"/>
  <c r="Q15" i="6" s="1"/>
  <c r="R15" i="6" s="1"/>
  <c r="S15" i="6" s="1"/>
  <c r="T15" i="6" s="1"/>
  <c r="U15" i="6" s="1"/>
  <c r="V15" i="6" s="1"/>
  <c r="W15" i="6" s="1"/>
  <c r="X15" i="6" s="1"/>
  <c r="Y15" i="6" s="1"/>
  <c r="Z15" i="6" s="1"/>
  <c r="AA15" i="6" s="1"/>
  <c r="AB15" i="6" s="1"/>
  <c r="D16" i="6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T16" i="6" s="1"/>
  <c r="U16" i="6" s="1"/>
  <c r="V16" i="6" s="1"/>
  <c r="W16" i="6" s="1"/>
  <c r="X16" i="6" s="1"/>
  <c r="Y16" i="6" s="1"/>
  <c r="Z16" i="6" s="1"/>
  <c r="AA16" i="6" s="1"/>
  <c r="AB16" i="6" s="1"/>
  <c r="F2" i="6" l="1"/>
  <c r="G4" i="6"/>
  <c r="F54" i="4"/>
  <c r="C42" i="4"/>
  <c r="G42" i="4"/>
  <c r="B42" i="4"/>
  <c r="F42" i="4"/>
  <c r="H42" i="4"/>
  <c r="B68" i="1"/>
  <c r="F68" i="1"/>
  <c r="D68" i="1"/>
  <c r="H68" i="1"/>
  <c r="E68" i="1"/>
  <c r="C68" i="1"/>
  <c r="G68" i="1"/>
  <c r="B63" i="1"/>
  <c r="F63" i="1"/>
  <c r="D63" i="1"/>
  <c r="H63" i="1"/>
  <c r="E63" i="1"/>
  <c r="C63" i="1"/>
  <c r="D57" i="4"/>
  <c r="H57" i="4"/>
  <c r="B55" i="4"/>
  <c r="F55" i="4"/>
  <c r="E54" i="4"/>
  <c r="I50" i="4"/>
  <c r="H46" i="4"/>
  <c r="I42" i="4"/>
  <c r="B59" i="4"/>
  <c r="F59" i="4"/>
  <c r="I57" i="4"/>
  <c r="C57" i="4"/>
  <c r="I55" i="4"/>
  <c r="D55" i="4"/>
  <c r="H54" i="4"/>
  <c r="D52" i="4"/>
  <c r="H52" i="4"/>
  <c r="B52" i="4"/>
  <c r="G52" i="4"/>
  <c r="D44" i="4"/>
  <c r="H44" i="4"/>
  <c r="B44" i="4"/>
  <c r="G44" i="4"/>
  <c r="D42" i="4"/>
  <c r="F21" i="4"/>
  <c r="F17" i="4"/>
  <c r="H2" i="4"/>
  <c r="B66" i="1"/>
  <c r="F66" i="1"/>
  <c r="D66" i="1"/>
  <c r="H66" i="1"/>
  <c r="E66" i="1"/>
  <c r="C66" i="1"/>
  <c r="G66" i="1"/>
  <c r="G63" i="1"/>
  <c r="B61" i="1"/>
  <c r="F61" i="1"/>
  <c r="D61" i="1"/>
  <c r="H61" i="1"/>
  <c r="E61" i="1"/>
  <c r="C61" i="1"/>
  <c r="B58" i="1"/>
  <c r="F58" i="1"/>
  <c r="D58" i="1"/>
  <c r="H58" i="1"/>
  <c r="E58" i="1"/>
  <c r="C58" i="1"/>
  <c r="G58" i="1"/>
  <c r="B53" i="1"/>
  <c r="F53" i="1"/>
  <c r="D53" i="1"/>
  <c r="H53" i="1"/>
  <c r="E53" i="1"/>
  <c r="C53" i="1"/>
  <c r="C54" i="4"/>
  <c r="G54" i="4"/>
  <c r="B60" i="1"/>
  <c r="F60" i="1"/>
  <c r="D60" i="1"/>
  <c r="H60" i="1"/>
  <c r="E60" i="1"/>
  <c r="C60" i="1"/>
  <c r="G60" i="1"/>
  <c r="B55" i="1"/>
  <c r="F55" i="1"/>
  <c r="D55" i="1"/>
  <c r="H55" i="1"/>
  <c r="E55" i="1"/>
  <c r="C55" i="1"/>
  <c r="F57" i="4"/>
  <c r="G55" i="4"/>
  <c r="B50" i="4"/>
  <c r="F50" i="4"/>
  <c r="C50" i="4"/>
  <c r="H50" i="4"/>
  <c r="B46" i="4"/>
  <c r="F46" i="4"/>
  <c r="E46" i="4"/>
  <c r="F37" i="4"/>
  <c r="H9" i="4"/>
  <c r="B9" i="4"/>
  <c r="B10" i="4" s="1"/>
  <c r="H10" i="4" s="1"/>
  <c r="F9" i="4"/>
  <c r="C9" i="4"/>
  <c r="D9" i="4" s="1"/>
  <c r="B65" i="1"/>
  <c r="F65" i="1"/>
  <c r="D65" i="1"/>
  <c r="H65" i="1"/>
  <c r="E65" i="1"/>
  <c r="C65" i="1"/>
  <c r="B62" i="1"/>
  <c r="F62" i="1"/>
  <c r="D62" i="1"/>
  <c r="H62" i="1"/>
  <c r="E62" i="1"/>
  <c r="C62" i="1"/>
  <c r="G62" i="1"/>
  <c r="B57" i="1"/>
  <c r="F57" i="1"/>
  <c r="D57" i="1"/>
  <c r="H57" i="1"/>
  <c r="E57" i="1"/>
  <c r="C57" i="1"/>
  <c r="D2" i="6"/>
  <c r="H59" i="4"/>
  <c r="C59" i="4"/>
  <c r="C58" i="4"/>
  <c r="G58" i="4"/>
  <c r="E57" i="4"/>
  <c r="E55" i="4"/>
  <c r="I54" i="4"/>
  <c r="D54" i="4"/>
  <c r="C53" i="4"/>
  <c r="D53" i="4"/>
  <c r="H53" i="4"/>
  <c r="C52" i="4"/>
  <c r="G50" i="4"/>
  <c r="D48" i="4"/>
  <c r="H48" i="4"/>
  <c r="E48" i="4"/>
  <c r="G46" i="4"/>
  <c r="C45" i="4"/>
  <c r="G45" i="4"/>
  <c r="D45" i="4"/>
  <c r="I45" i="4"/>
  <c r="C44" i="4"/>
  <c r="E42" i="4"/>
  <c r="F25" i="4"/>
  <c r="B67" i="1"/>
  <c r="F67" i="1"/>
  <c r="D67" i="1"/>
  <c r="H67" i="1"/>
  <c r="E67" i="1"/>
  <c r="C67" i="1"/>
  <c r="B64" i="1"/>
  <c r="F64" i="1"/>
  <c r="D64" i="1"/>
  <c r="H64" i="1"/>
  <c r="E64" i="1"/>
  <c r="C64" i="1"/>
  <c r="G64" i="1"/>
  <c r="G61" i="1"/>
  <c r="B59" i="1"/>
  <c r="F59" i="1"/>
  <c r="D59" i="1"/>
  <c r="H59" i="1"/>
  <c r="E59" i="1"/>
  <c r="C59" i="1"/>
  <c r="G53" i="1"/>
  <c r="C49" i="4"/>
  <c r="G49" i="4"/>
  <c r="D41" i="4"/>
  <c r="H41" i="4"/>
  <c r="C41" i="4"/>
  <c r="G41" i="4"/>
  <c r="F13" i="4"/>
  <c r="B56" i="1"/>
  <c r="F56" i="1"/>
  <c r="D56" i="1"/>
  <c r="H56" i="1"/>
  <c r="E56" i="1"/>
  <c r="C56" i="1"/>
  <c r="B54" i="1"/>
  <c r="F54" i="1"/>
  <c r="D54" i="1"/>
  <c r="H54" i="1"/>
  <c r="E54" i="1"/>
  <c r="C54" i="1"/>
  <c r="B52" i="1"/>
  <c r="F52" i="1"/>
  <c r="D52" i="1"/>
  <c r="H52" i="1"/>
  <c r="E52" i="1"/>
  <c r="C52" i="1"/>
  <c r="H40" i="4"/>
  <c r="F35" i="4"/>
  <c r="F31" i="4"/>
  <c r="F27" i="4"/>
  <c r="F23" i="4"/>
  <c r="F19" i="4"/>
  <c r="F15" i="4"/>
  <c r="B11" i="4"/>
  <c r="B12" i="4" s="1"/>
  <c r="H12" i="4" s="1"/>
  <c r="F11" i="4"/>
  <c r="H11" i="4"/>
  <c r="D50" i="1"/>
  <c r="H50" i="1"/>
  <c r="D48" i="1"/>
  <c r="H48" i="1"/>
  <c r="D46" i="1"/>
  <c r="H46" i="1"/>
  <c r="D44" i="1"/>
  <c r="H44" i="1"/>
  <c r="D42" i="1"/>
  <c r="H42" i="1"/>
  <c r="D40" i="1"/>
  <c r="H40" i="1"/>
  <c r="H9" i="1"/>
  <c r="C50" i="1"/>
  <c r="D49" i="1"/>
  <c r="H49" i="1"/>
  <c r="C48" i="1"/>
  <c r="D47" i="1"/>
  <c r="H47" i="1"/>
  <c r="C46" i="1"/>
  <c r="D45" i="1"/>
  <c r="H45" i="1"/>
  <c r="C44" i="1"/>
  <c r="D43" i="1"/>
  <c r="H43" i="1"/>
  <c r="C42" i="1"/>
  <c r="D41" i="1"/>
  <c r="H41" i="1"/>
  <c r="C40" i="1"/>
  <c r="D39" i="1"/>
  <c r="H39" i="1"/>
  <c r="E9" i="1"/>
  <c r="G9" i="1" s="1"/>
  <c r="I9" i="4" l="1"/>
  <c r="E9" i="4"/>
  <c r="C10" i="1"/>
  <c r="D10" i="1" s="1"/>
  <c r="G9" i="4"/>
  <c r="H3" i="4"/>
  <c r="B13" i="4"/>
  <c r="H4" i="6"/>
  <c r="G2" i="6"/>
  <c r="B14" i="4" l="1"/>
  <c r="H13" i="4"/>
  <c r="H10" i="1"/>
  <c r="E10" i="1"/>
  <c r="G10" i="1" s="1"/>
  <c r="C10" i="4"/>
  <c r="D10" i="4" s="1"/>
  <c r="I4" i="6"/>
  <c r="H2" i="6"/>
  <c r="E10" i="4" l="1"/>
  <c r="G10" i="4" s="1"/>
  <c r="C11" i="1"/>
  <c r="D11" i="1" s="1"/>
  <c r="I2" i="6"/>
  <c r="J4" i="6"/>
  <c r="H14" i="4"/>
  <c r="B15" i="4"/>
  <c r="E11" i="1" l="1"/>
  <c r="G11" i="1" s="1"/>
  <c r="J2" i="6"/>
  <c r="K4" i="6"/>
  <c r="C11" i="4"/>
  <c r="D11" i="4" s="1"/>
  <c r="I10" i="4"/>
  <c r="B16" i="4"/>
  <c r="H15" i="4"/>
  <c r="H16" i="4" l="1"/>
  <c r="B17" i="4"/>
  <c r="C12" i="1"/>
  <c r="D12" i="1" s="1"/>
  <c r="K2" i="6"/>
  <c r="L4" i="6"/>
  <c r="I11" i="4"/>
  <c r="E11" i="4"/>
  <c r="G11" i="4" s="1"/>
  <c r="H11" i="1"/>
  <c r="M4" i="6" l="1"/>
  <c r="L2" i="6"/>
  <c r="E12" i="1"/>
  <c r="G12" i="1" s="1"/>
  <c r="B18" i="4"/>
  <c r="H17" i="4"/>
  <c r="C12" i="4"/>
  <c r="D12" i="4" s="1"/>
  <c r="C13" i="1" l="1"/>
  <c r="D13" i="1" s="1"/>
  <c r="M2" i="6"/>
  <c r="N4" i="6"/>
  <c r="I12" i="4"/>
  <c r="E12" i="4"/>
  <c r="G12" i="4" s="1"/>
  <c r="H12" i="1"/>
  <c r="H18" i="4"/>
  <c r="B19" i="4"/>
  <c r="B20" i="4" l="1"/>
  <c r="H19" i="4"/>
  <c r="N2" i="6"/>
  <c r="O4" i="6"/>
  <c r="C13" i="4"/>
  <c r="D13" i="4" s="1"/>
  <c r="E13" i="1"/>
  <c r="G13" i="1" s="1"/>
  <c r="H20" i="4" l="1"/>
  <c r="B21" i="4"/>
  <c r="C14" i="1"/>
  <c r="D14" i="1" s="1"/>
  <c r="O2" i="6"/>
  <c r="P4" i="6"/>
  <c r="H13" i="1"/>
  <c r="E13" i="4"/>
  <c r="G13" i="4" s="1"/>
  <c r="C14" i="4" l="1"/>
  <c r="D14" i="4" s="1"/>
  <c r="I13" i="4"/>
  <c r="E14" i="1"/>
  <c r="G14" i="1" s="1"/>
  <c r="Q4" i="6"/>
  <c r="P2" i="6"/>
  <c r="B22" i="4"/>
  <c r="H21" i="4"/>
  <c r="C15" i="1" l="1"/>
  <c r="D15" i="1" s="1"/>
  <c r="E14" i="4"/>
  <c r="G14" i="4" s="1"/>
  <c r="H22" i="4"/>
  <c r="B23" i="4"/>
  <c r="H14" i="1"/>
  <c r="R4" i="6"/>
  <c r="Q2" i="6"/>
  <c r="H15" i="1" l="1"/>
  <c r="E15" i="1"/>
  <c r="G15" i="1" s="1"/>
  <c r="R2" i="6"/>
  <c r="S4" i="6"/>
  <c r="C15" i="4"/>
  <c r="D15" i="4" s="1"/>
  <c r="I14" i="4"/>
  <c r="H23" i="4"/>
  <c r="B24" i="4"/>
  <c r="H24" i="4" l="1"/>
  <c r="B25" i="4"/>
  <c r="E15" i="4"/>
  <c r="G15" i="4" s="1"/>
  <c r="S2" i="6"/>
  <c r="T4" i="6"/>
  <c r="C16" i="1"/>
  <c r="D16" i="1" s="1"/>
  <c r="C16" i="4" l="1"/>
  <c r="D16" i="4" s="1"/>
  <c r="E16" i="1"/>
  <c r="G16" i="1" s="1"/>
  <c r="I15" i="4"/>
  <c r="U4" i="6"/>
  <c r="T2" i="6"/>
  <c r="B26" i="4"/>
  <c r="H25" i="4"/>
  <c r="I16" i="4" l="1"/>
  <c r="E16" i="4"/>
  <c r="G16" i="4" s="1"/>
  <c r="H26" i="4"/>
  <c r="B27" i="4"/>
  <c r="C17" i="1"/>
  <c r="D17" i="1" s="1"/>
  <c r="H16" i="1"/>
  <c r="V4" i="6"/>
  <c r="U2" i="6"/>
  <c r="V2" i="6" l="1"/>
  <c r="W4" i="6"/>
  <c r="H27" i="4"/>
  <c r="B28" i="4"/>
  <c r="H17" i="1"/>
  <c r="E17" i="1"/>
  <c r="G17" i="1" s="1"/>
  <c r="C17" i="4"/>
  <c r="D17" i="4" s="1"/>
  <c r="I17" i="4" l="1"/>
  <c r="E17" i="4"/>
  <c r="G17" i="4" s="1"/>
  <c r="H28" i="4"/>
  <c r="B29" i="4"/>
  <c r="C18" i="1"/>
  <c r="D18" i="1" s="1"/>
  <c r="W2" i="6"/>
  <c r="X4" i="6"/>
  <c r="H18" i="1" l="1"/>
  <c r="E18" i="1"/>
  <c r="G18" i="1" s="1"/>
  <c r="Y4" i="6"/>
  <c r="X2" i="6"/>
  <c r="B30" i="4"/>
  <c r="H29" i="4"/>
  <c r="C18" i="4"/>
  <c r="D18" i="4" s="1"/>
  <c r="H30" i="4" l="1"/>
  <c r="B31" i="4"/>
  <c r="E18" i="4"/>
  <c r="G18" i="4" s="1"/>
  <c r="Y2" i="6"/>
  <c r="Z4" i="6"/>
  <c r="C19" i="1"/>
  <c r="D19" i="1" s="1"/>
  <c r="C19" i="4" l="1"/>
  <c r="D19" i="4" s="1"/>
  <c r="E19" i="1"/>
  <c r="G19" i="1" s="1"/>
  <c r="I18" i="4"/>
  <c r="Z2" i="6"/>
  <c r="AA4" i="6"/>
  <c r="H31" i="4"/>
  <c r="B32" i="4"/>
  <c r="H32" i="4" l="1"/>
  <c r="B33" i="4"/>
  <c r="E19" i="4"/>
  <c r="G19" i="4" s="1"/>
  <c r="C20" i="1"/>
  <c r="D20" i="1" s="1"/>
  <c r="AA2" i="6"/>
  <c r="AB4" i="6"/>
  <c r="AB2" i="6" s="1"/>
  <c r="H19" i="1"/>
  <c r="H20" i="1" l="1"/>
  <c r="E20" i="1"/>
  <c r="G20" i="1" s="1"/>
  <c r="C20" i="4"/>
  <c r="D20" i="4" s="1"/>
  <c r="I19" i="4"/>
  <c r="B34" i="4"/>
  <c r="H33" i="4"/>
  <c r="I20" i="4" l="1"/>
  <c r="E20" i="4"/>
  <c r="G20" i="4" s="1"/>
  <c r="H34" i="4"/>
  <c r="B35" i="4"/>
  <c r="C21" i="1"/>
  <c r="D21" i="1" s="1"/>
  <c r="H35" i="4" l="1"/>
  <c r="B36" i="4"/>
  <c r="E21" i="1"/>
  <c r="G21" i="1" s="1"/>
  <c r="C21" i="4"/>
  <c r="D21" i="4" s="1"/>
  <c r="I21" i="4" l="1"/>
  <c r="E21" i="4"/>
  <c r="G21" i="4" s="1"/>
  <c r="C22" i="1"/>
  <c r="D22" i="1" s="1"/>
  <c r="H21" i="1"/>
  <c r="H36" i="4"/>
  <c r="B37" i="4"/>
  <c r="B38" i="4" l="1"/>
  <c r="H38" i="4" s="1"/>
  <c r="H37" i="4"/>
  <c r="E22" i="1"/>
  <c r="G22" i="1" s="1"/>
  <c r="C22" i="4"/>
  <c r="D22" i="4" s="1"/>
  <c r="I22" i="4" l="1"/>
  <c r="E22" i="4"/>
  <c r="G22" i="4" s="1"/>
  <c r="C23" i="1"/>
  <c r="D23" i="1" s="1"/>
  <c r="H22" i="1"/>
  <c r="H23" i="1" l="1"/>
  <c r="E23" i="1"/>
  <c r="G23" i="1" s="1"/>
  <c r="C23" i="4"/>
  <c r="D23" i="4" s="1"/>
  <c r="I23" i="4" l="1"/>
  <c r="E23" i="4"/>
  <c r="G23" i="4" s="1"/>
  <c r="C24" i="1"/>
  <c r="D24" i="1" s="1"/>
  <c r="E24" i="1" l="1"/>
  <c r="G24" i="1" s="1"/>
  <c r="C24" i="4"/>
  <c r="D24" i="4" s="1"/>
  <c r="E24" i="4" l="1"/>
  <c r="G24" i="4" s="1"/>
  <c r="C25" i="1"/>
  <c r="D25" i="1" s="1"/>
  <c r="H24" i="1"/>
  <c r="E25" i="1" l="1"/>
  <c r="G25" i="1" s="1"/>
  <c r="C25" i="4"/>
  <c r="D25" i="4" s="1"/>
  <c r="I24" i="4"/>
  <c r="C26" i="1" l="1"/>
  <c r="D26" i="1" s="1"/>
  <c r="E25" i="4"/>
  <c r="G25" i="4" s="1"/>
  <c r="H25" i="1"/>
  <c r="C26" i="4" l="1"/>
  <c r="D26" i="4" s="1"/>
  <c r="I25" i="4"/>
  <c r="E26" i="1"/>
  <c r="G26" i="1" s="1"/>
  <c r="C27" i="1" l="1"/>
  <c r="D27" i="1" s="1"/>
  <c r="H26" i="1"/>
  <c r="E26" i="4"/>
  <c r="G26" i="4" s="1"/>
  <c r="I26" i="4" l="1"/>
  <c r="C27" i="4"/>
  <c r="D27" i="4" s="1"/>
  <c r="E27" i="1"/>
  <c r="G27" i="1" s="1"/>
  <c r="H27" i="1"/>
  <c r="C28" i="1" l="1"/>
  <c r="D28" i="1" s="1"/>
  <c r="E27" i="4"/>
  <c r="G27" i="4" s="1"/>
  <c r="C28" i="4" l="1"/>
  <c r="D28" i="4" s="1"/>
  <c r="I27" i="4"/>
  <c r="E28" i="1"/>
  <c r="G28" i="1" s="1"/>
  <c r="H28" i="1"/>
  <c r="C29" i="1" l="1"/>
  <c r="D29" i="1" s="1"/>
  <c r="E28" i="4"/>
  <c r="G28" i="4" s="1"/>
  <c r="C29" i="4" l="1"/>
  <c r="D29" i="4" s="1"/>
  <c r="E29" i="1"/>
  <c r="G29" i="1" s="1"/>
  <c r="I28" i="4"/>
  <c r="C30" i="1" l="1"/>
  <c r="D30" i="1" s="1"/>
  <c r="E29" i="4"/>
  <c r="G29" i="4" s="1"/>
  <c r="H29" i="1"/>
  <c r="C30" i="4" l="1"/>
  <c r="D30" i="4" s="1"/>
  <c r="I29" i="4"/>
  <c r="E30" i="1"/>
  <c r="G30" i="1" s="1"/>
  <c r="H30" i="1" l="1"/>
  <c r="C31" i="1"/>
  <c r="D31" i="1" s="1"/>
  <c r="E30" i="4"/>
  <c r="G30" i="4" s="1"/>
  <c r="C31" i="4" l="1"/>
  <c r="D31" i="4" s="1"/>
  <c r="I30" i="4"/>
  <c r="E31" i="1"/>
  <c r="G31" i="1" s="1"/>
  <c r="H31" i="1"/>
  <c r="C32" i="1" l="1"/>
  <c r="D32" i="1" s="1"/>
  <c r="E31" i="4"/>
  <c r="G31" i="4" s="1"/>
  <c r="C32" i="4" l="1"/>
  <c r="D32" i="4" s="1"/>
  <c r="I31" i="4"/>
  <c r="E32" i="1"/>
  <c r="G32" i="1" s="1"/>
  <c r="H32" i="1"/>
  <c r="C33" i="1" l="1"/>
  <c r="D33" i="1" s="1"/>
  <c r="E32" i="4"/>
  <c r="G32" i="4" s="1"/>
  <c r="C33" i="4" l="1"/>
  <c r="D33" i="4" s="1"/>
  <c r="I32" i="4"/>
  <c r="E33" i="1"/>
  <c r="G33" i="1" s="1"/>
  <c r="H33" i="1"/>
  <c r="C34" i="1" l="1"/>
  <c r="D34" i="1" s="1"/>
  <c r="E33" i="4"/>
  <c r="G33" i="4" s="1"/>
  <c r="C34" i="4" l="1"/>
  <c r="D34" i="4" s="1"/>
  <c r="I33" i="4"/>
  <c r="E34" i="1"/>
  <c r="G34" i="1" s="1"/>
  <c r="H34" i="1"/>
  <c r="I34" i="4" l="1"/>
  <c r="E34" i="4"/>
  <c r="G34" i="4" s="1"/>
  <c r="C35" i="1"/>
  <c r="D35" i="1" s="1"/>
  <c r="E35" i="1" l="1"/>
  <c r="G35" i="1" s="1"/>
  <c r="C35" i="4"/>
  <c r="D35" i="4" s="1"/>
  <c r="C36" i="1" l="1"/>
  <c r="D36" i="1" s="1"/>
  <c r="E35" i="4"/>
  <c r="G35" i="4" s="1"/>
  <c r="H35" i="1"/>
  <c r="C36" i="4" l="1"/>
  <c r="D36" i="4" s="1"/>
  <c r="I35" i="4"/>
  <c r="E36" i="1"/>
  <c r="G36" i="1" s="1"/>
  <c r="H36" i="1"/>
  <c r="I36" i="4" l="1"/>
  <c r="E36" i="4"/>
  <c r="G36" i="4" s="1"/>
  <c r="C37" i="1"/>
  <c r="D37" i="1" s="1"/>
  <c r="E37" i="1" l="1"/>
  <c r="G37" i="1" s="1"/>
  <c r="C37" i="4"/>
  <c r="D37" i="4" s="1"/>
  <c r="G38" i="1" l="1"/>
  <c r="C38" i="1"/>
  <c r="E38" i="1" s="1"/>
  <c r="D38" i="1" s="1"/>
  <c r="H38" i="1" s="1"/>
  <c r="E37" i="4"/>
  <c r="G37" i="4" s="1"/>
  <c r="H37" i="1"/>
  <c r="C38" i="4" l="1"/>
  <c r="E38" i="4" s="1"/>
  <c r="D38" i="4" s="1"/>
  <c r="I38" i="4" s="1"/>
  <c r="H5" i="4" s="1"/>
  <c r="H6" i="4" s="1"/>
  <c r="I37" i="4"/>
  <c r="G3" i="1"/>
  <c r="G4" i="1" s="1"/>
  <c r="G38" i="4" l="1"/>
</calcChain>
</file>

<file path=xl/sharedStrings.xml><?xml version="1.0" encoding="utf-8"?>
<sst xmlns="http://schemas.openxmlformats.org/spreadsheetml/2006/main" count="87" uniqueCount="72">
  <si>
    <t xml:space="preserve">Montant emprunté : </t>
  </si>
  <si>
    <t>Taux nominal annuel :</t>
  </si>
  <si>
    <t>NB de mensualités :</t>
  </si>
  <si>
    <t>Frais de dossiers :</t>
  </si>
  <si>
    <t>Frais d'assurance… :</t>
  </si>
  <si>
    <t>Rang</t>
  </si>
  <si>
    <t>Exercice</t>
  </si>
  <si>
    <t>Capital vivant début de période</t>
  </si>
  <si>
    <t>Intérêts de la période</t>
  </si>
  <si>
    <t>Capital remboursé sur la période</t>
  </si>
  <si>
    <t>Frais de la période</t>
  </si>
  <si>
    <t>Capital restant à rembourser en fin de période</t>
  </si>
  <si>
    <t>Taux mensuel équivalent :</t>
  </si>
  <si>
    <t>Mensualité :</t>
  </si>
  <si>
    <t>Taux de revient mensuel :</t>
  </si>
  <si>
    <t>TEG :</t>
  </si>
  <si>
    <t>Date 1ère échéance</t>
  </si>
  <si>
    <t>1ere ligne du tableau :</t>
  </si>
  <si>
    <t>Échéances hors week-end</t>
  </si>
  <si>
    <t>Pâques</t>
  </si>
  <si>
    <t>Jours feriés Français</t>
  </si>
  <si>
    <t>Jour de l'an</t>
  </si>
  <si>
    <t>Lundi de Pâques</t>
  </si>
  <si>
    <t>Fête du travail</t>
  </si>
  <si>
    <t>Armistice 2ème GM</t>
  </si>
  <si>
    <t>Ascension</t>
  </si>
  <si>
    <t>Pentecôte</t>
  </si>
  <si>
    <t>Lundi de Pentecôte</t>
  </si>
  <si>
    <t>Fête Nationale</t>
  </si>
  <si>
    <t>Assomption</t>
  </si>
  <si>
    <t>Toussaint</t>
  </si>
  <si>
    <t>Armistice 1ère GM</t>
  </si>
  <si>
    <t>Noël</t>
  </si>
  <si>
    <t>Revoir les dates de Pâques Ascension et Pentecôte à partir de 2003</t>
  </si>
  <si>
    <t>Frais d'assurance (mensuels) :</t>
  </si>
  <si>
    <t>Date 1ère échéance :</t>
  </si>
  <si>
    <t>Mensualité brut :</t>
  </si>
  <si>
    <t>Mensualité net :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</si>
  <si>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</si>
  <si>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</si>
  <si>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</si>
  <si>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</si>
  <si>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</si>
  <si>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</si>
  <si>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</si>
  <si>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</si>
  <si>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</si>
  <si>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</si>
  <si>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</si>
  <si>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</si>
  <si>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</si>
  <si>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</si>
  <si>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</si>
  <si>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</si>
  <si>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</si>
  <si>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</si>
  <si>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</si>
  <si>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</si>
  <si>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</si>
  <si>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</si>
  <si>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C3</t>
  </si>
  <si>
    <t>D3</t>
  </si>
  <si>
    <t>E3</t>
  </si>
  <si>
    <t>F3</t>
  </si>
  <si>
    <t>effectivement elles se calculent selon une formule assez complexe</t>
  </si>
  <si>
    <t>Données</t>
  </si>
  <si>
    <t>Somme</t>
  </si>
  <si>
    <t>Somme Intérêts de la période</t>
  </si>
  <si>
    <t>Somme Capital remboursé sur la période</t>
  </si>
  <si>
    <t>Somme Frais de la période</t>
  </si>
  <si>
    <t>Max Capital vivant début de période</t>
  </si>
  <si>
    <t>Min Capital restant à rembourser en fin de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</si>
</sst>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d\-mmm\-yy"/>
    <numFmt numFmtId="176" formatCode="ddd\ dd/mm/yyyy"/>
  </numFmts>
  <fonts count="7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10" fontId="0" fillId="0" borderId="0" xfId="1" applyNumberFormat="1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14" fontId="0" fillId="0" borderId="0" xfId="0" applyNumberForma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2" fontId="0" fillId="0" borderId="1" xfId="0" applyNumberFormat="1" applyBorder="1"/>
    <xf numFmtId="0" fontId="0" fillId="0" borderId="0" xfId="0" applyNumberFormat="1"/>
    <xf numFmtId="175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175" fontId="0" fillId="0" borderId="4" xfId="0" applyNumberFormat="1" applyBorder="1" applyAlignment="1">
      <alignment horizontal="center" vertical="center"/>
    </xf>
    <xf numFmtId="175" fontId="0" fillId="2" borderId="1" xfId="0" applyNumberFormat="1" applyFill="1" applyBorder="1" applyAlignment="1">
      <alignment horizontal="center" vertical="center"/>
    </xf>
    <xf numFmtId="175" fontId="0" fillId="2" borderId="4" xfId="0" applyNumberFormat="1" applyFill="1" applyBorder="1" applyAlignment="1">
      <alignment horizontal="center" vertical="center"/>
    </xf>
    <xf numFmtId="175" fontId="0" fillId="0" borderId="5" xfId="0" applyNumberFormat="1" applyBorder="1" applyAlignment="1">
      <alignment horizontal="center" vertical="center"/>
    </xf>
    <xf numFmtId="175" fontId="0" fillId="0" borderId="6" xfId="0" applyNumberFormat="1" applyBorder="1" applyAlignment="1">
      <alignment horizontal="center" vertical="center"/>
    </xf>
    <xf numFmtId="175" fontId="0" fillId="0" borderId="7" xfId="0" applyNumberFormat="1" applyBorder="1" applyAlignment="1">
      <alignment horizontal="center" vertical="center"/>
    </xf>
    <xf numFmtId="175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4" xfId="0" applyNumberFormat="1" applyBorder="1" applyAlignment="1">
      <alignment horizontal="center" vertical="center"/>
    </xf>
    <xf numFmtId="175" fontId="0" fillId="0" borderId="15" xfId="0" applyNumberFormat="1" applyBorder="1" applyAlignment="1">
      <alignment horizontal="center" vertical="center"/>
    </xf>
    <xf numFmtId="175" fontId="0" fillId="2" borderId="16" xfId="0" applyNumberFormat="1" applyFill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" fontId="0" fillId="2" borderId="26" xfId="0" applyNumberFormat="1" applyFill="1" applyBorder="1" applyAlignment="1">
      <alignment vertical="center"/>
    </xf>
    <xf numFmtId="10" fontId="1" fillId="2" borderId="4" xfId="1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14" fontId="0" fillId="2" borderId="6" xfId="0" applyNumberFormat="1" applyFill="1" applyBorder="1" applyAlignment="1">
      <alignment vertical="center"/>
    </xf>
    <xf numFmtId="10" fontId="1" fillId="0" borderId="26" xfId="1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10" fontId="0" fillId="0" borderId="27" xfId="0" applyNumberFormat="1" applyBorder="1" applyAlignment="1">
      <alignment vertical="center"/>
    </xf>
    <xf numFmtId="10" fontId="1" fillId="0" borderId="28" xfId="1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" fontId="0" fillId="0" borderId="31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1" xfId="0" applyNumberFormat="1" applyBorder="1"/>
    <xf numFmtId="0" fontId="5" fillId="0" borderId="0" xfId="0" applyFont="1"/>
    <xf numFmtId="176" fontId="6" fillId="0" borderId="1" xfId="0" applyNumberFormat="1" applyFont="1" applyBorder="1"/>
    <xf numFmtId="175" fontId="5" fillId="0" borderId="0" xfId="0" applyNumberFormat="1" applyFont="1" applyAlignment="1">
      <alignment horizontal="center"/>
    </xf>
    <xf numFmtId="10" fontId="1" fillId="0" borderId="0" xfId="1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3" fontId="0" fillId="0" borderId="1" xfId="0" applyNumberFormat="1" applyBorder="1"/>
    <xf numFmtId="0" fontId="0" fillId="0" borderId="36" xfId="0" pivotButton="1" applyBorder="1"/>
    <xf numFmtId="0" fontId="0" fillId="0" borderId="37" xfId="0" applyBorder="1"/>
    <xf numFmtId="0" fontId="0" fillId="0" borderId="38" xfId="0" applyBorder="1"/>
    <xf numFmtId="4" fontId="0" fillId="0" borderId="37" xfId="0" applyNumberFormat="1" applyBorder="1"/>
    <xf numFmtId="0" fontId="0" fillId="0" borderId="39" xfId="0" applyBorder="1"/>
    <xf numFmtId="4" fontId="0" fillId="0" borderId="40" xfId="0" applyNumberFormat="1" applyBorder="1"/>
    <xf numFmtId="0" fontId="0" fillId="0" borderId="41" xfId="0" applyBorder="1"/>
    <xf numFmtId="4" fontId="0" fillId="0" borderId="42" xfId="0" applyNumberFormat="1" applyBorder="1"/>
    <xf numFmtId="0" fontId="0" fillId="0" borderId="36" xfId="0" applyBorder="1" applyAlignment="1">
      <alignment horizontal="left"/>
    </xf>
    <xf numFmtId="175" fontId="3" fillId="0" borderId="0" xfId="0" applyNumberFormat="1" applyFont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neviève GILLY" refreshedDate="37158.980085648145" createdVersion="1" recordCount="52" upgradeOnRefresh="1">
  <cacheSource type="worksheet">
    <worksheetSource ref="A8:H60" sheet="Paramètres et évaluation"/>
  </cacheSource>
  <cacheFields count="8">
    <cacheField name="Rang" numFmtId="0">
      <sharedItems containsMixedTypes="1" containsNumber="1" containsInteger="1" minValue="1" maxValue="30"/>
    </cacheField>
    <cacheField name="Échéances hors week-end" numFmtId="0">
      <sharedItems containsDate="1" containsMixedTypes="1" minDate="2001-07-31T00:00:00" maxDate="2004-01-01T00:00:00"/>
    </cacheField>
    <cacheField name="Capital vivant début de période" numFmtId="0">
      <sharedItems containsMixedTypes="1" containsNumber="1" minValue="4406.8100000000068" maxValue="120000"/>
    </cacheField>
    <cacheField name="Intérêts de la période" numFmtId="0">
      <sharedItems containsMixedTypes="1" containsNumber="1" minValue="30.01" maxValue="818.58"/>
    </cacheField>
    <cacheField name="Capital remboursé sur la période" numFmtId="0">
      <sharedItems containsMixedTypes="1" containsNumber="1" minValue="3618.24" maxValue="4406.8100000000068"/>
    </cacheField>
    <cacheField name="Frais de la période" numFmtId="0">
      <sharedItems containsMixedTypes="1" containsNumber="1" containsInteger="1" minValue="50" maxValue="50" count="2">
        <n v="50"/>
        <s v=""/>
      </sharedItems>
    </cacheField>
    <cacheField name="Capital restant à rembourser en fin de période" numFmtId="0">
      <sharedItems containsMixedTypes="1" containsNumber="1" minValue="0" maxValue="116381.75999999999"/>
    </cacheField>
    <cacheField name="Exercice" numFmtId="0">
      <sharedItems containsMixedTypes="1" containsNumber="1" containsInteger="1" minValue="2001" maxValue="2003" count="4">
        <n v="2001"/>
        <n v="2002"/>
        <n v="2003"/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n v="1"/>
    <d v="2001-07-31T00:00:00"/>
    <n v="120000"/>
    <n v="818.58"/>
    <n v="3618.24"/>
    <x v="0"/>
    <n v="116381.75999999999"/>
    <x v="0"/>
  </r>
  <r>
    <n v="2"/>
    <d v="2001-08-31T00:00:00"/>
    <n v="116381.75999999999"/>
    <n v="793.9"/>
    <n v="3642.92"/>
    <x v="0"/>
    <n v="112738.84"/>
    <x v="0"/>
  </r>
  <r>
    <n v="3"/>
    <d v="2001-09-28T00:00:00"/>
    <n v="112738.84"/>
    <n v="769.05"/>
    <n v="3667.77"/>
    <x v="0"/>
    <n v="109071.06999999999"/>
    <x v="0"/>
  </r>
  <r>
    <n v="4"/>
    <d v="2001-10-31T00:00:00"/>
    <n v="109071.06999999999"/>
    <n v="744.03"/>
    <n v="3692.79"/>
    <x v="0"/>
    <n v="105378.28"/>
    <x v="0"/>
  </r>
  <r>
    <n v="5"/>
    <d v="2001-11-30T00:00:00"/>
    <n v="105378.28"/>
    <n v="718.84"/>
    <n v="3717.98"/>
    <x v="0"/>
    <n v="101660.3"/>
    <x v="0"/>
  </r>
  <r>
    <n v="6"/>
    <d v="2001-12-31T00:00:00"/>
    <n v="101660.3"/>
    <n v="693.48"/>
    <n v="3743.34"/>
    <x v="0"/>
    <n v="97916.96"/>
    <x v="0"/>
  </r>
  <r>
    <n v="7"/>
    <d v="2002-01-31T00:00:00"/>
    <n v="97916.96"/>
    <n v="667.94"/>
    <n v="3768.88"/>
    <x v="0"/>
    <n v="94148.08"/>
    <x v="1"/>
  </r>
  <r>
    <n v="8"/>
    <d v="2002-02-28T00:00:00"/>
    <n v="94148.08"/>
    <n v="642.23"/>
    <n v="3794.59"/>
    <x v="0"/>
    <n v="90353.49"/>
    <x v="1"/>
  </r>
  <r>
    <n v="9"/>
    <d v="2002-03-29T00:00:00"/>
    <n v="90353.49"/>
    <n v="616.35"/>
    <n v="3820.47"/>
    <x v="0"/>
    <n v="86533.02"/>
    <x v="1"/>
  </r>
  <r>
    <n v="10"/>
    <d v="2002-04-30T00:00:00"/>
    <n v="86533.02"/>
    <n v="590.28"/>
    <n v="3846.54"/>
    <x v="0"/>
    <n v="82686.48000000001"/>
    <x v="1"/>
  </r>
  <r>
    <n v="11"/>
    <d v="2002-05-31T00:00:00"/>
    <n v="82686.48000000001"/>
    <n v="564.04999999999995"/>
    <n v="3872.77"/>
    <x v="0"/>
    <n v="78813.710000000006"/>
    <x v="1"/>
  </r>
  <r>
    <n v="12"/>
    <d v="2002-06-28T00:00:00"/>
    <n v="78813.710000000006"/>
    <n v="537.63"/>
    <n v="3899.19"/>
    <x v="0"/>
    <n v="74914.52"/>
    <x v="1"/>
  </r>
  <r>
    <n v="13"/>
    <d v="2002-07-31T00:00:00"/>
    <n v="74914.52"/>
    <n v="511.03"/>
    <n v="3925.79"/>
    <x v="0"/>
    <n v="70988.73000000001"/>
    <x v="1"/>
  </r>
  <r>
    <n v="14"/>
    <d v="2002-08-30T00:00:00"/>
    <n v="70988.73000000001"/>
    <n v="484.25"/>
    <n v="3952.57"/>
    <x v="0"/>
    <n v="67036.160000000003"/>
    <x v="1"/>
  </r>
  <r>
    <n v="15"/>
    <d v="2002-09-30T00:00:00"/>
    <n v="67036.160000000003"/>
    <n v="457.29"/>
    <n v="3979.53"/>
    <x v="0"/>
    <n v="63056.630000000005"/>
    <x v="1"/>
  </r>
  <r>
    <n v="16"/>
    <d v="2002-10-31T00:00:00"/>
    <n v="63056.630000000005"/>
    <n v="430.14"/>
    <n v="4006.68"/>
    <x v="0"/>
    <n v="59049.950000000004"/>
    <x v="1"/>
  </r>
  <r>
    <n v="17"/>
    <d v="2002-11-29T00:00:00"/>
    <n v="59049.950000000004"/>
    <n v="402.81"/>
    <n v="4034.01"/>
    <x v="0"/>
    <n v="55015.94"/>
    <x v="1"/>
  </r>
  <r>
    <n v="18"/>
    <d v="2002-12-31T00:00:00"/>
    <n v="55015.94"/>
    <n v="375.29"/>
    <n v="4061.53"/>
    <x v="0"/>
    <n v="50954.41"/>
    <x v="1"/>
  </r>
  <r>
    <n v="19"/>
    <d v="2003-01-31T00:00:00"/>
    <n v="50954.41"/>
    <n v="347.59"/>
    <n v="4089.23"/>
    <x v="0"/>
    <n v="46865.18"/>
    <x v="2"/>
  </r>
  <r>
    <n v="20"/>
    <d v="2003-02-28T00:00:00"/>
    <n v="46865.18"/>
    <n v="319.69"/>
    <n v="4117.13"/>
    <x v="0"/>
    <n v="42748.05"/>
    <x v="2"/>
  </r>
  <r>
    <n v="21"/>
    <d v="2003-03-31T00:00:00"/>
    <n v="42748.05"/>
    <n v="291.61"/>
    <n v="4145.21"/>
    <x v="0"/>
    <n v="38602.840000000004"/>
    <x v="2"/>
  </r>
  <r>
    <n v="22"/>
    <d v="2003-04-30T00:00:00"/>
    <n v="38602.840000000004"/>
    <n v="263.33"/>
    <n v="4173.49"/>
    <x v="0"/>
    <n v="34429.350000000006"/>
    <x v="2"/>
  </r>
  <r>
    <n v="23"/>
    <d v="2003-05-30T00:00:00"/>
    <n v="34429.350000000006"/>
    <n v="234.86"/>
    <n v="4201.96"/>
    <x v="0"/>
    <n v="30227.390000000007"/>
    <x v="2"/>
  </r>
  <r>
    <n v="24"/>
    <d v="2003-06-30T00:00:00"/>
    <n v="30227.390000000007"/>
    <n v="206.2"/>
    <n v="4230.62"/>
    <x v="0"/>
    <n v="25996.770000000008"/>
    <x v="2"/>
  </r>
  <r>
    <n v="25"/>
    <d v="2003-07-31T00:00:00"/>
    <n v="25996.770000000008"/>
    <n v="177.34"/>
    <n v="4259.4799999999996"/>
    <x v="0"/>
    <n v="21737.290000000008"/>
    <x v="2"/>
  </r>
  <r>
    <n v="26"/>
    <d v="2003-08-29T00:00:00"/>
    <n v="21737.290000000008"/>
    <n v="148.28"/>
    <n v="4288.54"/>
    <x v="0"/>
    <n v="17448.750000000007"/>
    <x v="2"/>
  </r>
  <r>
    <n v="27"/>
    <d v="2003-09-30T00:00:00"/>
    <n v="17448.750000000007"/>
    <n v="119.03"/>
    <n v="4317.79"/>
    <x v="0"/>
    <n v="13130.960000000006"/>
    <x v="2"/>
  </r>
  <r>
    <n v="28"/>
    <d v="2003-10-31T00:00:00"/>
    <n v="13130.960000000006"/>
    <n v="89.57"/>
    <n v="4347.25"/>
    <x v="0"/>
    <n v="8783.7100000000064"/>
    <x v="2"/>
  </r>
  <r>
    <n v="29"/>
    <d v="2003-11-28T00:00:00"/>
    <n v="8783.7100000000064"/>
    <n v="59.92"/>
    <n v="4376.8999999999996"/>
    <x v="0"/>
    <n v="4406.8100000000068"/>
    <x v="2"/>
  </r>
  <r>
    <n v="30"/>
    <d v="2003-12-31T00:00:00"/>
    <n v="4406.8100000000068"/>
    <n v="30.01"/>
    <n v="4406.8100000000068"/>
    <x v="0"/>
    <n v="0"/>
    <x v="2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  <r>
    <s v=""/>
    <s v=""/>
    <s v=""/>
    <s v=""/>
    <s v=""/>
    <x v="1"/>
    <s v="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dataOnRows="1" applyNumberFormats="0" applyBorderFormats="0" applyFontFormats="0" applyPatternFormats="0" applyAlignmentFormats="0" applyWidthHeightFormats="1" dataCaption="Données" showItems="0" showMultipleLabel="0" showMemberPropertyTips="0" useAutoFormatting="1" itemPrintTitles="1" indent="0" compact="0" compactData="0" gridDropZones="1">
  <location ref="A3:B8" firstHeaderRow="1" firstDataRow="1" firstDataCol="1" rowPageCount="1" colPageCount="1"/>
  <pivotFields count="8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Items count="1">
    <i/>
  </colItems>
  <pageFields count="1">
    <pageField fld="7" item="1" hier="0"/>
  </pageFields>
  <dataFields count="5">
    <dataField name="Somme Intérêts de la période" fld="3" baseField="0" baseItem="0" numFmtId="4"/>
    <dataField name="Somme Capital remboursé sur la période" fld="4" baseField="0" baseItem="0" numFmtId="4"/>
    <dataField name="Somme Frais de la période" fld="5" baseField="0" baseItem="0" numFmtId="4"/>
    <dataField name="Max Capital vivant début de période" fld="2" subtotal="max" baseField="0" baseItem="0" numFmtId="4"/>
    <dataField name="Min Capital restant à rembourser en fin de période" fld="6" subtotal="min" baseField="0" baseItem="0" numFmtId="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activeCell="A8" sqref="A8:H60"/>
    </sheetView>
  </sheetViews>
  <sheetFormatPr baseColWidth="10" defaultRowHeight="12.75" x14ac:dyDescent="0.2"/>
  <cols>
    <col min="2" max="2" width="14.28515625" bestFit="1" customWidth="1"/>
    <col min="3" max="3" width="13.85546875" bestFit="1" customWidth="1"/>
    <col min="13" max="13" width="5.5703125" customWidth="1"/>
  </cols>
  <sheetData>
    <row r="1" spans="1:13" s="41" customFormat="1" ht="20.100000000000001" customHeight="1" x14ac:dyDescent="0.2">
      <c r="A1" s="42" t="s">
        <v>0</v>
      </c>
      <c r="B1" s="43"/>
      <c r="C1" s="43"/>
      <c r="D1" s="48">
        <v>120000</v>
      </c>
      <c r="F1" s="42" t="s">
        <v>12</v>
      </c>
      <c r="G1" s="43"/>
      <c r="H1" s="53">
        <f>(1+txa)^(1/12)-1</f>
        <v>6.8214933659622723E-3</v>
      </c>
      <c r="I1" s="71"/>
      <c r="K1" s="11" t="s">
        <v>17</v>
      </c>
      <c r="L1" s="12"/>
      <c r="M1" s="13">
        <v>8</v>
      </c>
    </row>
    <row r="2" spans="1:13" s="41" customFormat="1" ht="20.100000000000001" customHeight="1" x14ac:dyDescent="0.2">
      <c r="A2" s="44" t="s">
        <v>1</v>
      </c>
      <c r="B2" s="45"/>
      <c r="C2" s="45"/>
      <c r="D2" s="49">
        <v>8.5000000000000006E-2</v>
      </c>
      <c r="F2" s="57" t="s">
        <v>36</v>
      </c>
      <c r="G2" s="58"/>
      <c r="H2" s="59">
        <f>K*txm/(1-(1+txm)^-nbm)</f>
        <v>4436.8199285547262</v>
      </c>
      <c r="I2" s="72"/>
    </row>
    <row r="3" spans="1:13" s="41" customFormat="1" ht="20.100000000000001" customHeight="1" thickBot="1" x14ac:dyDescent="0.25">
      <c r="A3" s="44" t="s">
        <v>2</v>
      </c>
      <c r="B3" s="45"/>
      <c r="C3" s="45"/>
      <c r="D3" s="50">
        <v>30</v>
      </c>
      <c r="F3" s="60" t="s">
        <v>37</v>
      </c>
      <c r="G3" s="61"/>
      <c r="H3" s="54">
        <f>mens+fra</f>
        <v>4486.8199285547262</v>
      </c>
      <c r="I3" s="72"/>
    </row>
    <row r="4" spans="1:13" s="41" customFormat="1" ht="20.100000000000001" customHeight="1" thickBot="1" x14ac:dyDescent="0.25">
      <c r="A4" s="44" t="s">
        <v>3</v>
      </c>
      <c r="B4" s="45"/>
      <c r="C4" s="45"/>
      <c r="D4" s="51">
        <v>500</v>
      </c>
    </row>
    <row r="5" spans="1:13" s="41" customFormat="1" ht="20.100000000000001" customHeight="1" x14ac:dyDescent="0.2">
      <c r="A5" s="44" t="s">
        <v>34</v>
      </c>
      <c r="B5" s="45"/>
      <c r="C5" s="45"/>
      <c r="D5" s="51">
        <v>50</v>
      </c>
      <c r="F5" s="42" t="s">
        <v>14</v>
      </c>
      <c r="G5" s="43"/>
      <c r="H5" s="55">
        <f>IRR($I$8:$I$60,txm)</f>
        <v>7.8577404829089925E-3</v>
      </c>
      <c r="I5" s="73"/>
    </row>
    <row r="6" spans="1:13" s="41" customFormat="1" ht="20.100000000000001" customHeight="1" thickBot="1" x14ac:dyDescent="0.25">
      <c r="A6" s="46" t="s">
        <v>35</v>
      </c>
      <c r="B6" s="47"/>
      <c r="C6" s="47"/>
      <c r="D6" s="52">
        <v>37103</v>
      </c>
      <c r="F6" s="46" t="s">
        <v>15</v>
      </c>
      <c r="G6" s="47"/>
      <c r="H6" s="56">
        <f>trm*12</f>
        <v>9.429288579490791E-2</v>
      </c>
      <c r="I6" s="71"/>
    </row>
    <row r="8" spans="1:13" s="3" customFormat="1" ht="63.75" x14ac:dyDescent="0.2">
      <c r="A8" s="4" t="s">
        <v>5</v>
      </c>
      <c r="B8" s="4" t="s">
        <v>18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6</v>
      </c>
      <c r="I8" s="6">
        <f>(K-F)</f>
        <v>119500</v>
      </c>
    </row>
    <row r="9" spans="1:13" x14ac:dyDescent="0.2">
      <c r="A9" s="5">
        <f>IF(ROW()-nl&lt;=nbm,ROW()-nl,"")</f>
        <v>1</v>
      </c>
      <c r="B9" s="67">
        <f>IF(ISNUMBER($A9),DATE(YEAR(ano),MONTH(ano),DAY(ano)),"")</f>
        <v>37103</v>
      </c>
      <c r="C9" s="6">
        <f>IF(ISNUMBER($A9),K,"")</f>
        <v>120000</v>
      </c>
      <c r="D9" s="6">
        <f>IF(ISNUMBER($A9),ROUND(C9*txm,2),"")</f>
        <v>818.58</v>
      </c>
      <c r="E9" s="6">
        <f>IF(ISNUMBER($A9),ROUND(mens-D9,2),"")</f>
        <v>3618.24</v>
      </c>
      <c r="F9" s="5">
        <f t="shared" ref="F9:F60" si="0">IF(ISNUMBER($A9),fra,"")</f>
        <v>50</v>
      </c>
      <c r="G9" s="6">
        <f>IF(ISNUMBER($A9),C9-E9,"")</f>
        <v>116381.75999999999</v>
      </c>
      <c r="H9" s="74">
        <f>IF(ISNUMBER($A9),YEAR(B9),"")</f>
        <v>2001</v>
      </c>
      <c r="I9" s="6">
        <f>IF(ISNUMBER($A9),-D9-E9-F9,"")</f>
        <v>-4486.82</v>
      </c>
    </row>
    <row r="10" spans="1:13" x14ac:dyDescent="0.2">
      <c r="A10" s="5">
        <f>IF(ROW()-nl&lt;=nbm,ROW()-nl,"")</f>
        <v>2</v>
      </c>
      <c r="B10" s="69">
        <f>IF(ISNUMBER($A10),IF(MONTH(DATE(YEAR(ano),MONTH(ano)+$A10-1,DAY(ano)))&lt;=MONTH(B9)+1,DATE(YEAR(ano),MONTH(ano)+$A10-1,DAY(ano)),DATE(YEAR(ano),MONTH(ano)+$A10,1)-1)+IF(WEEKDAY(IF(MONTH(DATE(YEAR(ano),MONTH(ano)+$A10-1,DAY(ano)))&lt;=MONTH(B9)+1,DATE(YEAR(ano),MONTH(ano)+$A10-1,DAY(ano)),DATE(YEAR(ano),MONTH(ano)+$A10,1)-1))=1,-2,IF(WEEKDAY(IF(MONTH(DATE(YEAR(ano),MONTH(ano)+$A10-1,DAY(ano)))&lt;=MONTH(B9)+1,DATE(YEAR(ano),MONTH(ano)+$A10-1,DAY(ano)),DATE(YEAR(ano),MONTH(ano)+$A10,1)-1))=7,-1,0)),"")</f>
        <v>37134</v>
      </c>
      <c r="C10" s="6">
        <f>IF(ISNUMBER($A10),G9,"")</f>
        <v>116381.75999999999</v>
      </c>
      <c r="D10" s="6">
        <f>IF(ISNUMBER($A10),IF(A10=nbm,ROUND(mens-E10,2),ROUND(C10*txm,2)),"")</f>
        <v>793.9</v>
      </c>
      <c r="E10" s="6">
        <f>IF(ISNUMBER($A10),IF(A10=nbm,C10,ROUND(mens-D10,2)),"")</f>
        <v>3642.92</v>
      </c>
      <c r="F10" s="5">
        <f t="shared" si="0"/>
        <v>50</v>
      </c>
      <c r="G10" s="6">
        <f>IF(ISNUMBER($A10),G9-E10,"")</f>
        <v>112738.84</v>
      </c>
      <c r="H10" s="74">
        <f>IF(ISNUMBER($A10),YEAR(B10),"")</f>
        <v>2001</v>
      </c>
      <c r="I10" s="6">
        <f>IF(ISNUMBER($A10),-D10-E10-F10,"")</f>
        <v>-4486.82</v>
      </c>
    </row>
    <row r="11" spans="1:13" x14ac:dyDescent="0.2">
      <c r="A11" s="5">
        <f t="shared" ref="A11:A60" si="1">IF(ROW()-nl&lt;=nbm,ROW()-nl,"")</f>
        <v>3</v>
      </c>
      <c r="B11" s="69">
        <f t="shared" ref="B11:B60" si="2">IF(ISNUMBER($A11),IF(MONTH(DATE(YEAR(ano),MONTH(ano)+$A11-1,DAY(ano)))&lt;=MONTH(B10)+1,DATE(YEAR(ano),MONTH(ano)+$A11-1,DAY(ano)),DATE(YEAR(ano),MONTH(ano)+$A11,1)-1)+IF(WEEKDAY(IF(MONTH(DATE(YEAR(ano),MONTH(ano)+$A11-1,DAY(ano)))&lt;=MONTH(B10)+1,DATE(YEAR(ano),MONTH(ano)+$A11-1,DAY(ano)),DATE(YEAR(ano),MONTH(ano)+$A11,1)-1))=1,-2,IF(WEEKDAY(IF(MONTH(DATE(YEAR(ano),MONTH(ano)+$A11-1,DAY(ano)))&lt;=MONTH(B10)+1,DATE(YEAR(ano),MONTH(ano)+$A11-1,DAY(ano)),DATE(YEAR(ano),MONTH(ano)+$A11,1)-1))=7,-1,0)),"")</f>
        <v>37162</v>
      </c>
      <c r="C11" s="6">
        <f t="shared" ref="C11:C60" si="3">IF(ISNUMBER($A11),G10,"")</f>
        <v>112738.84</v>
      </c>
      <c r="D11" s="6">
        <f t="shared" ref="D11:D60" si="4">IF(ISNUMBER($A11),IF(A11=nbm,ROUND(mens-E11,2),ROUND(C11*txm,2)),"")</f>
        <v>769.05</v>
      </c>
      <c r="E11" s="6">
        <f t="shared" ref="E11:E60" si="5">IF(ISNUMBER($A11),IF(A11=nbm,C11,ROUND(mens-D11,2)),"")</f>
        <v>3667.77</v>
      </c>
      <c r="F11" s="5">
        <f t="shared" si="0"/>
        <v>50</v>
      </c>
      <c r="G11" s="6">
        <f t="shared" ref="G11:G60" si="6">IF(ISNUMBER($A11),G10-E11,"")</f>
        <v>109071.06999999999</v>
      </c>
      <c r="H11" s="74">
        <f t="shared" ref="H11:H60" si="7">IF(ISNUMBER($A11),YEAR(B11),"")</f>
        <v>2001</v>
      </c>
      <c r="I11" s="6">
        <f t="shared" ref="I11:I60" si="8">IF(ISNUMBER($A11),-D11-E11-F11,"")</f>
        <v>-4486.82</v>
      </c>
    </row>
    <row r="12" spans="1:13" x14ac:dyDescent="0.2">
      <c r="A12" s="5">
        <f t="shared" si="1"/>
        <v>4</v>
      </c>
      <c r="B12" s="69">
        <f t="shared" si="2"/>
        <v>37195</v>
      </c>
      <c r="C12" s="6">
        <f t="shared" si="3"/>
        <v>109071.06999999999</v>
      </c>
      <c r="D12" s="6">
        <f t="shared" si="4"/>
        <v>744.03</v>
      </c>
      <c r="E12" s="6">
        <f t="shared" si="5"/>
        <v>3692.79</v>
      </c>
      <c r="F12" s="5">
        <f t="shared" si="0"/>
        <v>50</v>
      </c>
      <c r="G12" s="6">
        <f t="shared" si="6"/>
        <v>105378.28</v>
      </c>
      <c r="H12" s="74">
        <f t="shared" si="7"/>
        <v>2001</v>
      </c>
      <c r="I12" s="6">
        <f t="shared" si="8"/>
        <v>-4486.82</v>
      </c>
    </row>
    <row r="13" spans="1:13" x14ac:dyDescent="0.2">
      <c r="A13" s="5">
        <f t="shared" si="1"/>
        <v>5</v>
      </c>
      <c r="B13" s="69">
        <f t="shared" si="2"/>
        <v>37225</v>
      </c>
      <c r="C13" s="6">
        <f t="shared" si="3"/>
        <v>105378.28</v>
      </c>
      <c r="D13" s="6">
        <f t="shared" si="4"/>
        <v>718.84</v>
      </c>
      <c r="E13" s="6">
        <f t="shared" si="5"/>
        <v>3717.98</v>
      </c>
      <c r="F13" s="5">
        <f t="shared" si="0"/>
        <v>50</v>
      </c>
      <c r="G13" s="6">
        <f t="shared" si="6"/>
        <v>101660.3</v>
      </c>
      <c r="H13" s="74">
        <f t="shared" si="7"/>
        <v>2001</v>
      </c>
      <c r="I13" s="6">
        <f t="shared" si="8"/>
        <v>-4486.82</v>
      </c>
    </row>
    <row r="14" spans="1:13" x14ac:dyDescent="0.2">
      <c r="A14" s="5">
        <f t="shared" si="1"/>
        <v>6</v>
      </c>
      <c r="B14" s="69">
        <f t="shared" si="2"/>
        <v>37256</v>
      </c>
      <c r="C14" s="6">
        <f t="shared" si="3"/>
        <v>101660.3</v>
      </c>
      <c r="D14" s="6">
        <f t="shared" si="4"/>
        <v>693.48</v>
      </c>
      <c r="E14" s="6">
        <f t="shared" si="5"/>
        <v>3743.34</v>
      </c>
      <c r="F14" s="5">
        <f t="shared" si="0"/>
        <v>50</v>
      </c>
      <c r="G14" s="6">
        <f t="shared" si="6"/>
        <v>97916.96</v>
      </c>
      <c r="H14" s="74">
        <f t="shared" si="7"/>
        <v>2001</v>
      </c>
      <c r="I14" s="6">
        <f t="shared" si="8"/>
        <v>-4486.82</v>
      </c>
    </row>
    <row r="15" spans="1:13" x14ac:dyDescent="0.2">
      <c r="A15" s="5">
        <f t="shared" si="1"/>
        <v>7</v>
      </c>
      <c r="B15" s="69">
        <f t="shared" si="2"/>
        <v>37287</v>
      </c>
      <c r="C15" s="6">
        <f t="shared" si="3"/>
        <v>97916.96</v>
      </c>
      <c r="D15" s="6">
        <f t="shared" si="4"/>
        <v>667.94</v>
      </c>
      <c r="E15" s="6">
        <f t="shared" si="5"/>
        <v>3768.88</v>
      </c>
      <c r="F15" s="5">
        <f t="shared" si="0"/>
        <v>50</v>
      </c>
      <c r="G15" s="6">
        <f t="shared" si="6"/>
        <v>94148.08</v>
      </c>
      <c r="H15" s="74">
        <f t="shared" si="7"/>
        <v>2002</v>
      </c>
      <c r="I15" s="6">
        <f t="shared" si="8"/>
        <v>-4486.82</v>
      </c>
    </row>
    <row r="16" spans="1:13" x14ac:dyDescent="0.2">
      <c r="A16" s="5">
        <f t="shared" si="1"/>
        <v>8</v>
      </c>
      <c r="B16" s="69">
        <f t="shared" si="2"/>
        <v>37315</v>
      </c>
      <c r="C16" s="6">
        <f t="shared" si="3"/>
        <v>94148.08</v>
      </c>
      <c r="D16" s="6">
        <f t="shared" si="4"/>
        <v>642.23</v>
      </c>
      <c r="E16" s="6">
        <f t="shared" si="5"/>
        <v>3794.59</v>
      </c>
      <c r="F16" s="5">
        <f t="shared" si="0"/>
        <v>50</v>
      </c>
      <c r="G16" s="6">
        <f t="shared" si="6"/>
        <v>90353.49</v>
      </c>
      <c r="H16" s="74">
        <f t="shared" si="7"/>
        <v>2002</v>
      </c>
      <c r="I16" s="6">
        <f t="shared" si="8"/>
        <v>-4486.82</v>
      </c>
      <c r="J16" s="14"/>
      <c r="K16" s="15"/>
    </row>
    <row r="17" spans="1:11" x14ac:dyDescent="0.2">
      <c r="A17" s="5">
        <f t="shared" si="1"/>
        <v>9</v>
      </c>
      <c r="B17" s="69">
        <f t="shared" si="2"/>
        <v>37344</v>
      </c>
      <c r="C17" s="6">
        <f t="shared" si="3"/>
        <v>90353.49</v>
      </c>
      <c r="D17" s="6">
        <f t="shared" si="4"/>
        <v>616.35</v>
      </c>
      <c r="E17" s="6">
        <f t="shared" si="5"/>
        <v>3820.47</v>
      </c>
      <c r="F17" s="5">
        <f t="shared" si="0"/>
        <v>50</v>
      </c>
      <c r="G17" s="6">
        <f t="shared" si="6"/>
        <v>86533.02</v>
      </c>
      <c r="H17" s="74">
        <f t="shared" si="7"/>
        <v>2002</v>
      </c>
      <c r="I17" s="6">
        <f t="shared" si="8"/>
        <v>-4486.82</v>
      </c>
    </row>
    <row r="18" spans="1:11" x14ac:dyDescent="0.2">
      <c r="A18" s="5">
        <f t="shared" si="1"/>
        <v>10</v>
      </c>
      <c r="B18" s="69">
        <f t="shared" si="2"/>
        <v>37376</v>
      </c>
      <c r="C18" s="6">
        <f t="shared" si="3"/>
        <v>86533.02</v>
      </c>
      <c r="D18" s="6">
        <f t="shared" si="4"/>
        <v>590.28</v>
      </c>
      <c r="E18" s="6">
        <f t="shared" si="5"/>
        <v>3846.54</v>
      </c>
      <c r="F18" s="5">
        <f t="shared" si="0"/>
        <v>50</v>
      </c>
      <c r="G18" s="6">
        <f t="shared" si="6"/>
        <v>82686.48000000001</v>
      </c>
      <c r="H18" s="74">
        <f t="shared" si="7"/>
        <v>2002</v>
      </c>
      <c r="I18" s="6">
        <f t="shared" si="8"/>
        <v>-4486.82</v>
      </c>
      <c r="K18" s="10"/>
    </row>
    <row r="19" spans="1:11" x14ac:dyDescent="0.2">
      <c r="A19" s="5">
        <f t="shared" si="1"/>
        <v>11</v>
      </c>
      <c r="B19" s="69">
        <f t="shared" si="2"/>
        <v>37407</v>
      </c>
      <c r="C19" s="6">
        <f t="shared" si="3"/>
        <v>82686.48000000001</v>
      </c>
      <c r="D19" s="6">
        <f t="shared" si="4"/>
        <v>564.04999999999995</v>
      </c>
      <c r="E19" s="6">
        <f t="shared" si="5"/>
        <v>3872.77</v>
      </c>
      <c r="F19" s="5">
        <f t="shared" si="0"/>
        <v>50</v>
      </c>
      <c r="G19" s="6">
        <f t="shared" si="6"/>
        <v>78813.710000000006</v>
      </c>
      <c r="H19" s="74">
        <f t="shared" si="7"/>
        <v>2002</v>
      </c>
      <c r="I19" s="6">
        <f t="shared" si="8"/>
        <v>-4486.82</v>
      </c>
    </row>
    <row r="20" spans="1:11" x14ac:dyDescent="0.2">
      <c r="A20" s="5">
        <f t="shared" si="1"/>
        <v>12</v>
      </c>
      <c r="B20" s="69">
        <f t="shared" si="2"/>
        <v>37435</v>
      </c>
      <c r="C20" s="6">
        <f t="shared" si="3"/>
        <v>78813.710000000006</v>
      </c>
      <c r="D20" s="6">
        <f t="shared" si="4"/>
        <v>537.63</v>
      </c>
      <c r="E20" s="6">
        <f t="shared" si="5"/>
        <v>3899.19</v>
      </c>
      <c r="F20" s="5">
        <f t="shared" si="0"/>
        <v>50</v>
      </c>
      <c r="G20" s="6">
        <f t="shared" si="6"/>
        <v>74914.52</v>
      </c>
      <c r="H20" s="74">
        <f t="shared" si="7"/>
        <v>2002</v>
      </c>
      <c r="I20" s="6">
        <f t="shared" si="8"/>
        <v>-4486.82</v>
      </c>
      <c r="J20" s="68"/>
    </row>
    <row r="21" spans="1:11" x14ac:dyDescent="0.2">
      <c r="A21" s="5">
        <f t="shared" si="1"/>
        <v>13</v>
      </c>
      <c r="B21" s="69">
        <f t="shared" si="2"/>
        <v>37468</v>
      </c>
      <c r="C21" s="6">
        <f t="shared" si="3"/>
        <v>74914.52</v>
      </c>
      <c r="D21" s="6">
        <f t="shared" si="4"/>
        <v>511.03</v>
      </c>
      <c r="E21" s="6">
        <f t="shared" si="5"/>
        <v>3925.79</v>
      </c>
      <c r="F21" s="5">
        <f t="shared" si="0"/>
        <v>50</v>
      </c>
      <c r="G21" s="6">
        <f t="shared" si="6"/>
        <v>70988.73000000001</v>
      </c>
      <c r="H21" s="74">
        <f t="shared" si="7"/>
        <v>2002</v>
      </c>
      <c r="I21" s="6">
        <f t="shared" si="8"/>
        <v>-4486.82</v>
      </c>
      <c r="J21" s="68"/>
    </row>
    <row r="22" spans="1:11" x14ac:dyDescent="0.2">
      <c r="A22" s="5">
        <f t="shared" si="1"/>
        <v>14</v>
      </c>
      <c r="B22" s="69">
        <f t="shared" si="2"/>
        <v>37498</v>
      </c>
      <c r="C22" s="6">
        <f t="shared" si="3"/>
        <v>70988.73000000001</v>
      </c>
      <c r="D22" s="6">
        <f t="shared" si="4"/>
        <v>484.25</v>
      </c>
      <c r="E22" s="6">
        <f t="shared" si="5"/>
        <v>3952.57</v>
      </c>
      <c r="F22" s="5">
        <f t="shared" si="0"/>
        <v>50</v>
      </c>
      <c r="G22" s="6">
        <f t="shared" si="6"/>
        <v>67036.160000000003</v>
      </c>
      <c r="H22" s="74">
        <f t="shared" si="7"/>
        <v>2002</v>
      </c>
      <c r="I22" s="6">
        <f t="shared" si="8"/>
        <v>-4486.82</v>
      </c>
      <c r="J22" s="68"/>
    </row>
    <row r="23" spans="1:11" x14ac:dyDescent="0.2">
      <c r="A23" s="5">
        <f t="shared" si="1"/>
        <v>15</v>
      </c>
      <c r="B23" s="69">
        <f t="shared" si="2"/>
        <v>37529</v>
      </c>
      <c r="C23" s="6">
        <f t="shared" si="3"/>
        <v>67036.160000000003</v>
      </c>
      <c r="D23" s="6">
        <f t="shared" si="4"/>
        <v>457.29</v>
      </c>
      <c r="E23" s="6">
        <f t="shared" si="5"/>
        <v>3979.53</v>
      </c>
      <c r="F23" s="5">
        <f t="shared" si="0"/>
        <v>50</v>
      </c>
      <c r="G23" s="6">
        <f t="shared" si="6"/>
        <v>63056.630000000005</v>
      </c>
      <c r="H23" s="74">
        <f t="shared" si="7"/>
        <v>2002</v>
      </c>
      <c r="I23" s="6">
        <f t="shared" si="8"/>
        <v>-4486.8200000000006</v>
      </c>
    </row>
    <row r="24" spans="1:11" x14ac:dyDescent="0.2">
      <c r="A24" s="5">
        <f t="shared" si="1"/>
        <v>16</v>
      </c>
      <c r="B24" s="69">
        <f t="shared" si="2"/>
        <v>37560</v>
      </c>
      <c r="C24" s="6">
        <f t="shared" si="3"/>
        <v>63056.630000000005</v>
      </c>
      <c r="D24" s="6">
        <f t="shared" si="4"/>
        <v>430.14</v>
      </c>
      <c r="E24" s="6">
        <f t="shared" si="5"/>
        <v>4006.68</v>
      </c>
      <c r="F24" s="5">
        <f t="shared" si="0"/>
        <v>50</v>
      </c>
      <c r="G24" s="6">
        <f t="shared" si="6"/>
        <v>59049.950000000004</v>
      </c>
      <c r="H24" s="74">
        <f t="shared" si="7"/>
        <v>2002</v>
      </c>
      <c r="I24" s="6">
        <f t="shared" si="8"/>
        <v>-4486.82</v>
      </c>
    </row>
    <row r="25" spans="1:11" x14ac:dyDescent="0.2">
      <c r="A25" s="5">
        <f t="shared" si="1"/>
        <v>17</v>
      </c>
      <c r="B25" s="69">
        <f t="shared" si="2"/>
        <v>37589</v>
      </c>
      <c r="C25" s="6">
        <f t="shared" si="3"/>
        <v>59049.950000000004</v>
      </c>
      <c r="D25" s="6">
        <f t="shared" si="4"/>
        <v>402.81</v>
      </c>
      <c r="E25" s="6">
        <f t="shared" si="5"/>
        <v>4034.01</v>
      </c>
      <c r="F25" s="5">
        <f t="shared" si="0"/>
        <v>50</v>
      </c>
      <c r="G25" s="6">
        <f t="shared" si="6"/>
        <v>55015.94</v>
      </c>
      <c r="H25" s="74">
        <f t="shared" si="7"/>
        <v>2002</v>
      </c>
      <c r="I25" s="6">
        <f t="shared" si="8"/>
        <v>-4486.8200000000006</v>
      </c>
    </row>
    <row r="26" spans="1:11" x14ac:dyDescent="0.2">
      <c r="A26" s="5">
        <f t="shared" si="1"/>
        <v>18</v>
      </c>
      <c r="B26" s="69">
        <f t="shared" si="2"/>
        <v>37621</v>
      </c>
      <c r="C26" s="6">
        <f t="shared" si="3"/>
        <v>55015.94</v>
      </c>
      <c r="D26" s="6">
        <f t="shared" si="4"/>
        <v>375.29</v>
      </c>
      <c r="E26" s="6">
        <f t="shared" si="5"/>
        <v>4061.53</v>
      </c>
      <c r="F26" s="5">
        <f t="shared" si="0"/>
        <v>50</v>
      </c>
      <c r="G26" s="6">
        <f t="shared" si="6"/>
        <v>50954.41</v>
      </c>
      <c r="H26" s="74">
        <f t="shared" si="7"/>
        <v>2002</v>
      </c>
      <c r="I26" s="6">
        <f t="shared" si="8"/>
        <v>-4486.8200000000006</v>
      </c>
    </row>
    <row r="27" spans="1:11" x14ac:dyDescent="0.2">
      <c r="A27" s="5">
        <f t="shared" si="1"/>
        <v>19</v>
      </c>
      <c r="B27" s="69">
        <f t="shared" si="2"/>
        <v>37652</v>
      </c>
      <c r="C27" s="6">
        <f t="shared" si="3"/>
        <v>50954.41</v>
      </c>
      <c r="D27" s="6">
        <f t="shared" si="4"/>
        <v>347.59</v>
      </c>
      <c r="E27" s="6">
        <f t="shared" si="5"/>
        <v>4089.23</v>
      </c>
      <c r="F27" s="5">
        <f t="shared" si="0"/>
        <v>50</v>
      </c>
      <c r="G27" s="6">
        <f t="shared" si="6"/>
        <v>46865.18</v>
      </c>
      <c r="H27" s="74">
        <f t="shared" si="7"/>
        <v>2003</v>
      </c>
      <c r="I27" s="6">
        <f t="shared" si="8"/>
        <v>-4486.82</v>
      </c>
    </row>
    <row r="28" spans="1:11" x14ac:dyDescent="0.2">
      <c r="A28" s="5">
        <f t="shared" si="1"/>
        <v>20</v>
      </c>
      <c r="B28" s="69">
        <f t="shared" si="2"/>
        <v>37680</v>
      </c>
      <c r="C28" s="6">
        <f t="shared" si="3"/>
        <v>46865.18</v>
      </c>
      <c r="D28" s="6">
        <f t="shared" si="4"/>
        <v>319.69</v>
      </c>
      <c r="E28" s="6">
        <f t="shared" si="5"/>
        <v>4117.13</v>
      </c>
      <c r="F28" s="5">
        <f t="shared" si="0"/>
        <v>50</v>
      </c>
      <c r="G28" s="6">
        <f t="shared" si="6"/>
        <v>42748.05</v>
      </c>
      <c r="H28" s="74">
        <f t="shared" si="7"/>
        <v>2003</v>
      </c>
      <c r="I28" s="6">
        <f t="shared" si="8"/>
        <v>-4486.82</v>
      </c>
    </row>
    <row r="29" spans="1:11" x14ac:dyDescent="0.2">
      <c r="A29" s="5">
        <f t="shared" si="1"/>
        <v>21</v>
      </c>
      <c r="B29" s="69">
        <f t="shared" si="2"/>
        <v>37711</v>
      </c>
      <c r="C29" s="6">
        <f t="shared" si="3"/>
        <v>42748.05</v>
      </c>
      <c r="D29" s="6">
        <f t="shared" si="4"/>
        <v>291.61</v>
      </c>
      <c r="E29" s="6">
        <f t="shared" si="5"/>
        <v>4145.21</v>
      </c>
      <c r="F29" s="5">
        <f t="shared" si="0"/>
        <v>50</v>
      </c>
      <c r="G29" s="6">
        <f t="shared" si="6"/>
        <v>38602.840000000004</v>
      </c>
      <c r="H29" s="74">
        <f t="shared" si="7"/>
        <v>2003</v>
      </c>
      <c r="I29" s="6">
        <f t="shared" si="8"/>
        <v>-4486.82</v>
      </c>
    </row>
    <row r="30" spans="1:11" x14ac:dyDescent="0.2">
      <c r="A30" s="5">
        <f t="shared" si="1"/>
        <v>22</v>
      </c>
      <c r="B30" s="69">
        <f t="shared" si="2"/>
        <v>37741</v>
      </c>
      <c r="C30" s="6">
        <f t="shared" si="3"/>
        <v>38602.840000000004</v>
      </c>
      <c r="D30" s="6">
        <f t="shared" si="4"/>
        <v>263.33</v>
      </c>
      <c r="E30" s="6">
        <f t="shared" si="5"/>
        <v>4173.49</v>
      </c>
      <c r="F30" s="5">
        <f t="shared" si="0"/>
        <v>50</v>
      </c>
      <c r="G30" s="6">
        <f t="shared" si="6"/>
        <v>34429.350000000006</v>
      </c>
      <c r="H30" s="74">
        <f t="shared" si="7"/>
        <v>2003</v>
      </c>
      <c r="I30" s="6">
        <f t="shared" si="8"/>
        <v>-4486.82</v>
      </c>
    </row>
    <row r="31" spans="1:11" x14ac:dyDescent="0.2">
      <c r="A31" s="5">
        <f t="shared" si="1"/>
        <v>23</v>
      </c>
      <c r="B31" s="69">
        <f t="shared" si="2"/>
        <v>37771</v>
      </c>
      <c r="C31" s="6">
        <f t="shared" si="3"/>
        <v>34429.350000000006</v>
      </c>
      <c r="D31" s="6">
        <f t="shared" si="4"/>
        <v>234.86</v>
      </c>
      <c r="E31" s="6">
        <f t="shared" si="5"/>
        <v>4201.96</v>
      </c>
      <c r="F31" s="5">
        <f t="shared" si="0"/>
        <v>50</v>
      </c>
      <c r="G31" s="6">
        <f t="shared" si="6"/>
        <v>30227.390000000007</v>
      </c>
      <c r="H31" s="74">
        <f t="shared" si="7"/>
        <v>2003</v>
      </c>
      <c r="I31" s="6">
        <f t="shared" si="8"/>
        <v>-4486.82</v>
      </c>
    </row>
    <row r="32" spans="1:11" x14ac:dyDescent="0.2">
      <c r="A32" s="5">
        <f t="shared" si="1"/>
        <v>24</v>
      </c>
      <c r="B32" s="69">
        <f t="shared" si="2"/>
        <v>37802</v>
      </c>
      <c r="C32" s="6">
        <f t="shared" si="3"/>
        <v>30227.390000000007</v>
      </c>
      <c r="D32" s="6">
        <f t="shared" si="4"/>
        <v>206.2</v>
      </c>
      <c r="E32" s="6">
        <f t="shared" si="5"/>
        <v>4230.62</v>
      </c>
      <c r="F32" s="5">
        <f t="shared" si="0"/>
        <v>50</v>
      </c>
      <c r="G32" s="6">
        <f t="shared" si="6"/>
        <v>25996.770000000008</v>
      </c>
      <c r="H32" s="74">
        <f t="shared" si="7"/>
        <v>2003</v>
      </c>
      <c r="I32" s="6">
        <f t="shared" si="8"/>
        <v>-4486.82</v>
      </c>
    </row>
    <row r="33" spans="1:9" x14ac:dyDescent="0.2">
      <c r="A33" s="5">
        <f t="shared" si="1"/>
        <v>25</v>
      </c>
      <c r="B33" s="69">
        <f t="shared" si="2"/>
        <v>37833</v>
      </c>
      <c r="C33" s="6">
        <f t="shared" si="3"/>
        <v>25996.770000000008</v>
      </c>
      <c r="D33" s="6">
        <f t="shared" si="4"/>
        <v>177.34</v>
      </c>
      <c r="E33" s="6">
        <f t="shared" si="5"/>
        <v>4259.4799999999996</v>
      </c>
      <c r="F33" s="5">
        <f t="shared" si="0"/>
        <v>50</v>
      </c>
      <c r="G33" s="6">
        <f t="shared" si="6"/>
        <v>21737.290000000008</v>
      </c>
      <c r="H33" s="74">
        <f t="shared" si="7"/>
        <v>2003</v>
      </c>
      <c r="I33" s="6">
        <f t="shared" si="8"/>
        <v>-4486.82</v>
      </c>
    </row>
    <row r="34" spans="1:9" x14ac:dyDescent="0.2">
      <c r="A34" s="5">
        <f t="shared" si="1"/>
        <v>26</v>
      </c>
      <c r="B34" s="69">
        <f t="shared" si="2"/>
        <v>37862</v>
      </c>
      <c r="C34" s="6">
        <f t="shared" si="3"/>
        <v>21737.290000000008</v>
      </c>
      <c r="D34" s="6">
        <f t="shared" si="4"/>
        <v>148.28</v>
      </c>
      <c r="E34" s="6">
        <f t="shared" si="5"/>
        <v>4288.54</v>
      </c>
      <c r="F34" s="5">
        <f t="shared" si="0"/>
        <v>50</v>
      </c>
      <c r="G34" s="6">
        <f t="shared" si="6"/>
        <v>17448.750000000007</v>
      </c>
      <c r="H34" s="74">
        <f t="shared" si="7"/>
        <v>2003</v>
      </c>
      <c r="I34" s="6">
        <f t="shared" si="8"/>
        <v>-4486.82</v>
      </c>
    </row>
    <row r="35" spans="1:9" x14ac:dyDescent="0.2">
      <c r="A35" s="5">
        <f t="shared" si="1"/>
        <v>27</v>
      </c>
      <c r="B35" s="69">
        <f t="shared" si="2"/>
        <v>37894</v>
      </c>
      <c r="C35" s="6">
        <f t="shared" si="3"/>
        <v>17448.750000000007</v>
      </c>
      <c r="D35" s="6">
        <f t="shared" si="4"/>
        <v>119.03</v>
      </c>
      <c r="E35" s="6">
        <f t="shared" si="5"/>
        <v>4317.79</v>
      </c>
      <c r="F35" s="5">
        <f t="shared" si="0"/>
        <v>50</v>
      </c>
      <c r="G35" s="6">
        <f t="shared" si="6"/>
        <v>13130.960000000006</v>
      </c>
      <c r="H35" s="74">
        <f t="shared" si="7"/>
        <v>2003</v>
      </c>
      <c r="I35" s="6">
        <f t="shared" si="8"/>
        <v>-4486.82</v>
      </c>
    </row>
    <row r="36" spans="1:9" x14ac:dyDescent="0.2">
      <c r="A36" s="5">
        <f t="shared" si="1"/>
        <v>28</v>
      </c>
      <c r="B36" s="69">
        <f t="shared" si="2"/>
        <v>37925</v>
      </c>
      <c r="C36" s="6">
        <f t="shared" si="3"/>
        <v>13130.960000000006</v>
      </c>
      <c r="D36" s="6">
        <f t="shared" si="4"/>
        <v>89.57</v>
      </c>
      <c r="E36" s="6">
        <f t="shared" si="5"/>
        <v>4347.25</v>
      </c>
      <c r="F36" s="5">
        <f t="shared" si="0"/>
        <v>50</v>
      </c>
      <c r="G36" s="6">
        <f t="shared" si="6"/>
        <v>8783.7100000000064</v>
      </c>
      <c r="H36" s="74">
        <f t="shared" si="7"/>
        <v>2003</v>
      </c>
      <c r="I36" s="6">
        <f t="shared" si="8"/>
        <v>-4486.82</v>
      </c>
    </row>
    <row r="37" spans="1:9" x14ac:dyDescent="0.2">
      <c r="A37" s="5">
        <f t="shared" si="1"/>
        <v>29</v>
      </c>
      <c r="B37" s="69">
        <f t="shared" si="2"/>
        <v>37953</v>
      </c>
      <c r="C37" s="6">
        <f t="shared" si="3"/>
        <v>8783.7100000000064</v>
      </c>
      <c r="D37" s="6">
        <f t="shared" si="4"/>
        <v>59.92</v>
      </c>
      <c r="E37" s="6">
        <f t="shared" si="5"/>
        <v>4376.8999999999996</v>
      </c>
      <c r="F37" s="5">
        <f t="shared" si="0"/>
        <v>50</v>
      </c>
      <c r="G37" s="6">
        <f t="shared" si="6"/>
        <v>4406.8100000000068</v>
      </c>
      <c r="H37" s="74">
        <f t="shared" si="7"/>
        <v>2003</v>
      </c>
      <c r="I37" s="6">
        <f t="shared" si="8"/>
        <v>-4486.82</v>
      </c>
    </row>
    <row r="38" spans="1:9" x14ac:dyDescent="0.2">
      <c r="A38" s="5">
        <f t="shared" si="1"/>
        <v>30</v>
      </c>
      <c r="B38" s="69">
        <f t="shared" si="2"/>
        <v>37986</v>
      </c>
      <c r="C38" s="6">
        <f t="shared" si="3"/>
        <v>4406.8100000000068</v>
      </c>
      <c r="D38" s="6">
        <f t="shared" si="4"/>
        <v>30.01</v>
      </c>
      <c r="E38" s="6">
        <f t="shared" si="5"/>
        <v>4406.8100000000068</v>
      </c>
      <c r="F38" s="5">
        <f t="shared" si="0"/>
        <v>50</v>
      </c>
      <c r="G38" s="6">
        <f t="shared" si="6"/>
        <v>0</v>
      </c>
      <c r="H38" s="74">
        <f t="shared" si="7"/>
        <v>2003</v>
      </c>
      <c r="I38" s="6">
        <f t="shared" si="8"/>
        <v>-4486.820000000007</v>
      </c>
    </row>
    <row r="39" spans="1:9" x14ac:dyDescent="0.2">
      <c r="A39" s="5" t="str">
        <f t="shared" si="1"/>
        <v/>
      </c>
      <c r="B39" s="69" t="str">
        <f t="shared" si="2"/>
        <v/>
      </c>
      <c r="C39" s="6" t="str">
        <f t="shared" si="3"/>
        <v/>
      </c>
      <c r="D39" s="6" t="str">
        <f t="shared" si="4"/>
        <v/>
      </c>
      <c r="E39" s="6" t="str">
        <f t="shared" si="5"/>
        <v/>
      </c>
      <c r="F39" s="5" t="str">
        <f t="shared" si="0"/>
        <v/>
      </c>
      <c r="G39" s="6" t="str">
        <f t="shared" si="6"/>
        <v/>
      </c>
      <c r="H39" s="74" t="str">
        <f t="shared" si="7"/>
        <v/>
      </c>
      <c r="I39" s="6" t="str">
        <f t="shared" si="8"/>
        <v/>
      </c>
    </row>
    <row r="40" spans="1:9" x14ac:dyDescent="0.2">
      <c r="A40" s="5" t="str">
        <f t="shared" si="1"/>
        <v/>
      </c>
      <c r="B40" s="69" t="str">
        <f t="shared" si="2"/>
        <v/>
      </c>
      <c r="C40" s="6" t="str">
        <f t="shared" si="3"/>
        <v/>
      </c>
      <c r="D40" s="6" t="str">
        <f t="shared" si="4"/>
        <v/>
      </c>
      <c r="E40" s="6" t="str">
        <f t="shared" si="5"/>
        <v/>
      </c>
      <c r="F40" s="5" t="str">
        <f t="shared" si="0"/>
        <v/>
      </c>
      <c r="G40" s="6" t="str">
        <f t="shared" si="6"/>
        <v/>
      </c>
      <c r="H40" s="74" t="str">
        <f t="shared" si="7"/>
        <v/>
      </c>
      <c r="I40" s="6" t="str">
        <f t="shared" si="8"/>
        <v/>
      </c>
    </row>
    <row r="41" spans="1:9" x14ac:dyDescent="0.2">
      <c r="A41" s="5" t="str">
        <f t="shared" si="1"/>
        <v/>
      </c>
      <c r="B41" s="69" t="str">
        <f t="shared" si="2"/>
        <v/>
      </c>
      <c r="C41" s="6" t="str">
        <f t="shared" si="3"/>
        <v/>
      </c>
      <c r="D41" s="6" t="str">
        <f t="shared" si="4"/>
        <v/>
      </c>
      <c r="E41" s="6" t="str">
        <f t="shared" si="5"/>
        <v/>
      </c>
      <c r="F41" s="5" t="str">
        <f t="shared" si="0"/>
        <v/>
      </c>
      <c r="G41" s="6" t="str">
        <f t="shared" si="6"/>
        <v/>
      </c>
      <c r="H41" s="74" t="str">
        <f t="shared" si="7"/>
        <v/>
      </c>
      <c r="I41" s="6" t="str">
        <f t="shared" si="8"/>
        <v/>
      </c>
    </row>
    <row r="42" spans="1:9" x14ac:dyDescent="0.2">
      <c r="A42" s="5" t="str">
        <f t="shared" si="1"/>
        <v/>
      </c>
      <c r="B42" s="69" t="str">
        <f t="shared" si="2"/>
        <v/>
      </c>
      <c r="C42" s="6" t="str">
        <f t="shared" si="3"/>
        <v/>
      </c>
      <c r="D42" s="6" t="str">
        <f t="shared" si="4"/>
        <v/>
      </c>
      <c r="E42" s="6" t="str">
        <f t="shared" si="5"/>
        <v/>
      </c>
      <c r="F42" s="5" t="str">
        <f t="shared" si="0"/>
        <v/>
      </c>
      <c r="G42" s="6" t="str">
        <f t="shared" si="6"/>
        <v/>
      </c>
      <c r="H42" s="74" t="str">
        <f t="shared" si="7"/>
        <v/>
      </c>
      <c r="I42" s="6" t="str">
        <f t="shared" si="8"/>
        <v/>
      </c>
    </row>
    <row r="43" spans="1:9" x14ac:dyDescent="0.2">
      <c r="A43" s="5" t="str">
        <f t="shared" si="1"/>
        <v/>
      </c>
      <c r="B43" s="69" t="str">
        <f t="shared" si="2"/>
        <v/>
      </c>
      <c r="C43" s="6" t="str">
        <f t="shared" si="3"/>
        <v/>
      </c>
      <c r="D43" s="6" t="str">
        <f t="shared" si="4"/>
        <v/>
      </c>
      <c r="E43" s="6" t="str">
        <f t="shared" si="5"/>
        <v/>
      </c>
      <c r="F43" s="5" t="str">
        <f t="shared" si="0"/>
        <v/>
      </c>
      <c r="G43" s="6" t="str">
        <f t="shared" si="6"/>
        <v/>
      </c>
      <c r="H43" s="74" t="str">
        <f t="shared" si="7"/>
        <v/>
      </c>
      <c r="I43" s="6" t="str">
        <f t="shared" si="8"/>
        <v/>
      </c>
    </row>
    <row r="44" spans="1:9" x14ac:dyDescent="0.2">
      <c r="A44" s="5" t="str">
        <f t="shared" si="1"/>
        <v/>
      </c>
      <c r="B44" s="69" t="str">
        <f t="shared" si="2"/>
        <v/>
      </c>
      <c r="C44" s="6" t="str">
        <f t="shared" si="3"/>
        <v/>
      </c>
      <c r="D44" s="6" t="str">
        <f t="shared" si="4"/>
        <v/>
      </c>
      <c r="E44" s="6" t="str">
        <f t="shared" si="5"/>
        <v/>
      </c>
      <c r="F44" s="5" t="str">
        <f t="shared" si="0"/>
        <v/>
      </c>
      <c r="G44" s="6" t="str">
        <f t="shared" si="6"/>
        <v/>
      </c>
      <c r="H44" s="74" t="str">
        <f t="shared" si="7"/>
        <v/>
      </c>
      <c r="I44" s="6" t="str">
        <f t="shared" si="8"/>
        <v/>
      </c>
    </row>
    <row r="45" spans="1:9" x14ac:dyDescent="0.2">
      <c r="A45" s="5" t="str">
        <f t="shared" si="1"/>
        <v/>
      </c>
      <c r="B45" s="69" t="str">
        <f t="shared" si="2"/>
        <v/>
      </c>
      <c r="C45" s="6" t="str">
        <f t="shared" si="3"/>
        <v/>
      </c>
      <c r="D45" s="6" t="str">
        <f t="shared" si="4"/>
        <v/>
      </c>
      <c r="E45" s="6" t="str">
        <f t="shared" si="5"/>
        <v/>
      </c>
      <c r="F45" s="5" t="str">
        <f t="shared" si="0"/>
        <v/>
      </c>
      <c r="G45" s="6" t="str">
        <f t="shared" si="6"/>
        <v/>
      </c>
      <c r="H45" s="74" t="str">
        <f t="shared" si="7"/>
        <v/>
      </c>
      <c r="I45" s="6" t="str">
        <f t="shared" si="8"/>
        <v/>
      </c>
    </row>
    <row r="46" spans="1:9" x14ac:dyDescent="0.2">
      <c r="A46" s="5" t="str">
        <f t="shared" si="1"/>
        <v/>
      </c>
      <c r="B46" s="69" t="str">
        <f t="shared" si="2"/>
        <v/>
      </c>
      <c r="C46" s="6" t="str">
        <f t="shared" si="3"/>
        <v/>
      </c>
      <c r="D46" s="6" t="str">
        <f t="shared" si="4"/>
        <v/>
      </c>
      <c r="E46" s="6" t="str">
        <f t="shared" si="5"/>
        <v/>
      </c>
      <c r="F46" s="5" t="str">
        <f t="shared" si="0"/>
        <v/>
      </c>
      <c r="G46" s="6" t="str">
        <f t="shared" si="6"/>
        <v/>
      </c>
      <c r="H46" s="74" t="str">
        <f t="shared" si="7"/>
        <v/>
      </c>
      <c r="I46" s="6" t="str">
        <f t="shared" si="8"/>
        <v/>
      </c>
    </row>
    <row r="47" spans="1:9" x14ac:dyDescent="0.2">
      <c r="A47" s="5" t="str">
        <f t="shared" si="1"/>
        <v/>
      </c>
      <c r="B47" s="69" t="str">
        <f t="shared" si="2"/>
        <v/>
      </c>
      <c r="C47" s="6" t="str">
        <f t="shared" si="3"/>
        <v/>
      </c>
      <c r="D47" s="6" t="str">
        <f t="shared" si="4"/>
        <v/>
      </c>
      <c r="E47" s="6" t="str">
        <f t="shared" si="5"/>
        <v/>
      </c>
      <c r="F47" s="5" t="str">
        <f t="shared" si="0"/>
        <v/>
      </c>
      <c r="G47" s="6" t="str">
        <f t="shared" si="6"/>
        <v/>
      </c>
      <c r="H47" s="74" t="str">
        <f t="shared" si="7"/>
        <v/>
      </c>
      <c r="I47" s="6" t="str">
        <f t="shared" si="8"/>
        <v/>
      </c>
    </row>
    <row r="48" spans="1:9" x14ac:dyDescent="0.2">
      <c r="A48" s="5" t="str">
        <f t="shared" si="1"/>
        <v/>
      </c>
      <c r="B48" s="69" t="str">
        <f t="shared" si="2"/>
        <v/>
      </c>
      <c r="C48" s="6" t="str">
        <f t="shared" si="3"/>
        <v/>
      </c>
      <c r="D48" s="6" t="str">
        <f t="shared" si="4"/>
        <v/>
      </c>
      <c r="E48" s="6" t="str">
        <f t="shared" si="5"/>
        <v/>
      </c>
      <c r="F48" s="5" t="str">
        <f t="shared" si="0"/>
        <v/>
      </c>
      <c r="G48" s="6" t="str">
        <f t="shared" si="6"/>
        <v/>
      </c>
      <c r="H48" s="74" t="str">
        <f t="shared" si="7"/>
        <v/>
      </c>
      <c r="I48" s="6" t="str">
        <f t="shared" si="8"/>
        <v/>
      </c>
    </row>
    <row r="49" spans="1:9" x14ac:dyDescent="0.2">
      <c r="A49" s="5" t="str">
        <f t="shared" si="1"/>
        <v/>
      </c>
      <c r="B49" s="69" t="str">
        <f t="shared" si="2"/>
        <v/>
      </c>
      <c r="C49" s="6" t="str">
        <f t="shared" si="3"/>
        <v/>
      </c>
      <c r="D49" s="6" t="str">
        <f t="shared" si="4"/>
        <v/>
      </c>
      <c r="E49" s="6" t="str">
        <f t="shared" si="5"/>
        <v/>
      </c>
      <c r="F49" s="5" t="str">
        <f t="shared" si="0"/>
        <v/>
      </c>
      <c r="G49" s="6" t="str">
        <f t="shared" si="6"/>
        <v/>
      </c>
      <c r="H49" s="74" t="str">
        <f t="shared" si="7"/>
        <v/>
      </c>
      <c r="I49" s="6" t="str">
        <f t="shared" si="8"/>
        <v/>
      </c>
    </row>
    <row r="50" spans="1:9" x14ac:dyDescent="0.2">
      <c r="A50" s="5" t="str">
        <f t="shared" si="1"/>
        <v/>
      </c>
      <c r="B50" s="69" t="str">
        <f t="shared" si="2"/>
        <v/>
      </c>
      <c r="C50" s="6" t="str">
        <f t="shared" si="3"/>
        <v/>
      </c>
      <c r="D50" s="6" t="str">
        <f t="shared" si="4"/>
        <v/>
      </c>
      <c r="E50" s="6" t="str">
        <f t="shared" si="5"/>
        <v/>
      </c>
      <c r="F50" s="5" t="str">
        <f t="shared" si="0"/>
        <v/>
      </c>
      <c r="G50" s="6" t="str">
        <f t="shared" si="6"/>
        <v/>
      </c>
      <c r="H50" s="74" t="str">
        <f t="shared" si="7"/>
        <v/>
      </c>
      <c r="I50" s="6" t="str">
        <f t="shared" si="8"/>
        <v/>
      </c>
    </row>
    <row r="51" spans="1:9" x14ac:dyDescent="0.2">
      <c r="A51" s="5" t="str">
        <f t="shared" si="1"/>
        <v/>
      </c>
      <c r="B51" s="69" t="str">
        <f t="shared" si="2"/>
        <v/>
      </c>
      <c r="C51" s="6" t="str">
        <f t="shared" si="3"/>
        <v/>
      </c>
      <c r="D51" s="6" t="str">
        <f t="shared" si="4"/>
        <v/>
      </c>
      <c r="E51" s="6" t="str">
        <f t="shared" si="5"/>
        <v/>
      </c>
      <c r="F51" s="5" t="str">
        <f t="shared" si="0"/>
        <v/>
      </c>
      <c r="G51" s="6" t="str">
        <f t="shared" si="6"/>
        <v/>
      </c>
      <c r="H51" s="74" t="str">
        <f t="shared" si="7"/>
        <v/>
      </c>
      <c r="I51" s="6" t="str">
        <f t="shared" si="8"/>
        <v/>
      </c>
    </row>
    <row r="52" spans="1:9" x14ac:dyDescent="0.2">
      <c r="A52" s="5" t="str">
        <f t="shared" si="1"/>
        <v/>
      </c>
      <c r="B52" s="69" t="str">
        <f t="shared" si="2"/>
        <v/>
      </c>
      <c r="C52" s="6" t="str">
        <f t="shared" si="3"/>
        <v/>
      </c>
      <c r="D52" s="6" t="str">
        <f t="shared" si="4"/>
        <v/>
      </c>
      <c r="E52" s="6" t="str">
        <f t="shared" si="5"/>
        <v/>
      </c>
      <c r="F52" s="5" t="str">
        <f t="shared" si="0"/>
        <v/>
      </c>
      <c r="G52" s="6" t="str">
        <f t="shared" si="6"/>
        <v/>
      </c>
      <c r="H52" s="74" t="str">
        <f t="shared" si="7"/>
        <v/>
      </c>
      <c r="I52" s="6" t="str">
        <f t="shared" si="8"/>
        <v/>
      </c>
    </row>
    <row r="53" spans="1:9" x14ac:dyDescent="0.2">
      <c r="A53" s="5" t="str">
        <f t="shared" si="1"/>
        <v/>
      </c>
      <c r="B53" s="69" t="str">
        <f t="shared" si="2"/>
        <v/>
      </c>
      <c r="C53" s="6" t="str">
        <f t="shared" si="3"/>
        <v/>
      </c>
      <c r="D53" s="6" t="str">
        <f t="shared" si="4"/>
        <v/>
      </c>
      <c r="E53" s="6" t="str">
        <f t="shared" si="5"/>
        <v/>
      </c>
      <c r="F53" s="5" t="str">
        <f t="shared" si="0"/>
        <v/>
      </c>
      <c r="G53" s="6" t="str">
        <f t="shared" si="6"/>
        <v/>
      </c>
      <c r="H53" s="74" t="str">
        <f t="shared" si="7"/>
        <v/>
      </c>
      <c r="I53" s="6" t="str">
        <f t="shared" si="8"/>
        <v/>
      </c>
    </row>
    <row r="54" spans="1:9" x14ac:dyDescent="0.2">
      <c r="A54" s="5" t="str">
        <f t="shared" si="1"/>
        <v/>
      </c>
      <c r="B54" s="69" t="str">
        <f t="shared" si="2"/>
        <v/>
      </c>
      <c r="C54" s="6" t="str">
        <f t="shared" si="3"/>
        <v/>
      </c>
      <c r="D54" s="6" t="str">
        <f t="shared" si="4"/>
        <v/>
      </c>
      <c r="E54" s="6" t="str">
        <f t="shared" si="5"/>
        <v/>
      </c>
      <c r="F54" s="5" t="str">
        <f t="shared" si="0"/>
        <v/>
      </c>
      <c r="G54" s="6" t="str">
        <f t="shared" si="6"/>
        <v/>
      </c>
      <c r="H54" s="74" t="str">
        <f t="shared" si="7"/>
        <v/>
      </c>
      <c r="I54" s="6" t="str">
        <f t="shared" si="8"/>
        <v/>
      </c>
    </row>
    <row r="55" spans="1:9" x14ac:dyDescent="0.2">
      <c r="A55" s="5" t="str">
        <f t="shared" si="1"/>
        <v/>
      </c>
      <c r="B55" s="69" t="str">
        <f t="shared" si="2"/>
        <v/>
      </c>
      <c r="C55" s="6" t="str">
        <f t="shared" si="3"/>
        <v/>
      </c>
      <c r="D55" s="6" t="str">
        <f t="shared" si="4"/>
        <v/>
      </c>
      <c r="E55" s="6" t="str">
        <f t="shared" si="5"/>
        <v/>
      </c>
      <c r="F55" s="5" t="str">
        <f t="shared" si="0"/>
        <v/>
      </c>
      <c r="G55" s="6" t="str">
        <f t="shared" si="6"/>
        <v/>
      </c>
      <c r="H55" s="74" t="str">
        <f t="shared" si="7"/>
        <v/>
      </c>
      <c r="I55" s="6" t="str">
        <f t="shared" si="8"/>
        <v/>
      </c>
    </row>
    <row r="56" spans="1:9" x14ac:dyDescent="0.2">
      <c r="A56" s="5" t="str">
        <f t="shared" si="1"/>
        <v/>
      </c>
      <c r="B56" s="69" t="str">
        <f t="shared" si="2"/>
        <v/>
      </c>
      <c r="C56" s="6" t="str">
        <f t="shared" si="3"/>
        <v/>
      </c>
      <c r="D56" s="6" t="str">
        <f t="shared" si="4"/>
        <v/>
      </c>
      <c r="E56" s="6" t="str">
        <f t="shared" si="5"/>
        <v/>
      </c>
      <c r="F56" s="5" t="str">
        <f t="shared" si="0"/>
        <v/>
      </c>
      <c r="G56" s="6" t="str">
        <f t="shared" si="6"/>
        <v/>
      </c>
      <c r="H56" s="74" t="str">
        <f t="shared" si="7"/>
        <v/>
      </c>
      <c r="I56" s="6" t="str">
        <f t="shared" si="8"/>
        <v/>
      </c>
    </row>
    <row r="57" spans="1:9" x14ac:dyDescent="0.2">
      <c r="A57" s="5" t="str">
        <f t="shared" si="1"/>
        <v/>
      </c>
      <c r="B57" s="69" t="str">
        <f t="shared" si="2"/>
        <v/>
      </c>
      <c r="C57" s="6" t="str">
        <f t="shared" si="3"/>
        <v/>
      </c>
      <c r="D57" s="6" t="str">
        <f t="shared" si="4"/>
        <v/>
      </c>
      <c r="E57" s="6" t="str">
        <f t="shared" si="5"/>
        <v/>
      </c>
      <c r="F57" s="5" t="str">
        <f t="shared" si="0"/>
        <v/>
      </c>
      <c r="G57" s="6" t="str">
        <f t="shared" si="6"/>
        <v/>
      </c>
      <c r="H57" s="74" t="str">
        <f t="shared" si="7"/>
        <v/>
      </c>
      <c r="I57" s="6" t="str">
        <f t="shared" si="8"/>
        <v/>
      </c>
    </row>
    <row r="58" spans="1:9" x14ac:dyDescent="0.2">
      <c r="A58" s="5" t="str">
        <f t="shared" si="1"/>
        <v/>
      </c>
      <c r="B58" s="69" t="str">
        <f t="shared" si="2"/>
        <v/>
      </c>
      <c r="C58" s="6" t="str">
        <f t="shared" si="3"/>
        <v/>
      </c>
      <c r="D58" s="6" t="str">
        <f t="shared" si="4"/>
        <v/>
      </c>
      <c r="E58" s="6" t="str">
        <f t="shared" si="5"/>
        <v/>
      </c>
      <c r="F58" s="5" t="str">
        <f t="shared" si="0"/>
        <v/>
      </c>
      <c r="G58" s="6" t="str">
        <f t="shared" si="6"/>
        <v/>
      </c>
      <c r="H58" s="74" t="str">
        <f t="shared" si="7"/>
        <v/>
      </c>
      <c r="I58" s="6" t="str">
        <f t="shared" si="8"/>
        <v/>
      </c>
    </row>
    <row r="59" spans="1:9" x14ac:dyDescent="0.2">
      <c r="A59" s="5" t="str">
        <f t="shared" si="1"/>
        <v/>
      </c>
      <c r="B59" s="69" t="str">
        <f t="shared" si="2"/>
        <v/>
      </c>
      <c r="C59" s="6" t="str">
        <f t="shared" si="3"/>
        <v/>
      </c>
      <c r="D59" s="6" t="str">
        <f t="shared" si="4"/>
        <v/>
      </c>
      <c r="E59" s="6" t="str">
        <f t="shared" si="5"/>
        <v/>
      </c>
      <c r="F59" s="5" t="str">
        <f t="shared" si="0"/>
        <v/>
      </c>
      <c r="G59" s="6" t="str">
        <f t="shared" si="6"/>
        <v/>
      </c>
      <c r="H59" s="74" t="str">
        <f t="shared" si="7"/>
        <v/>
      </c>
      <c r="I59" s="6" t="str">
        <f t="shared" si="8"/>
        <v/>
      </c>
    </row>
    <row r="60" spans="1:9" x14ac:dyDescent="0.2">
      <c r="A60" s="5" t="str">
        <f t="shared" si="1"/>
        <v/>
      </c>
      <c r="B60" s="69" t="str">
        <f t="shared" si="2"/>
        <v/>
      </c>
      <c r="C60" s="6" t="str">
        <f t="shared" si="3"/>
        <v/>
      </c>
      <c r="D60" s="6" t="str">
        <f t="shared" si="4"/>
        <v/>
      </c>
      <c r="E60" s="6" t="str">
        <f t="shared" si="5"/>
        <v/>
      </c>
      <c r="F60" s="5" t="str">
        <f t="shared" si="0"/>
        <v/>
      </c>
      <c r="G60" s="6" t="str">
        <f t="shared" si="6"/>
        <v/>
      </c>
      <c r="H60" s="74" t="str">
        <f t="shared" si="7"/>
        <v/>
      </c>
      <c r="I60" s="6" t="str">
        <f t="shared" si="8"/>
        <v/>
      </c>
    </row>
  </sheetData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3" sqref="A3"/>
    </sheetView>
  </sheetViews>
  <sheetFormatPr baseColWidth="10" defaultRowHeight="12.75" x14ac:dyDescent="0.2"/>
  <cols>
    <col min="1" max="1" width="42.140625" bestFit="1" customWidth="1"/>
    <col min="2" max="2" width="9.140625" bestFit="1" customWidth="1"/>
  </cols>
  <sheetData>
    <row r="1" spans="1:2" x14ac:dyDescent="0.2">
      <c r="A1" s="75" t="s">
        <v>6</v>
      </c>
      <c r="B1" s="83">
        <v>2002</v>
      </c>
    </row>
    <row r="3" spans="1:2" x14ac:dyDescent="0.2">
      <c r="A3" s="75" t="s">
        <v>65</v>
      </c>
      <c r="B3" s="76" t="s">
        <v>66</v>
      </c>
    </row>
    <row r="4" spans="1:2" x14ac:dyDescent="0.2">
      <c r="A4" s="77" t="s">
        <v>67</v>
      </c>
      <c r="B4" s="78">
        <v>6279.29</v>
      </c>
    </row>
    <row r="5" spans="1:2" x14ac:dyDescent="0.2">
      <c r="A5" s="79" t="s">
        <v>68</v>
      </c>
      <c r="B5" s="80">
        <v>46962.55</v>
      </c>
    </row>
    <row r="6" spans="1:2" x14ac:dyDescent="0.2">
      <c r="A6" s="79" t="s">
        <v>69</v>
      </c>
      <c r="B6" s="80">
        <v>600</v>
      </c>
    </row>
    <row r="7" spans="1:2" x14ac:dyDescent="0.2">
      <c r="A7" s="79" t="s">
        <v>70</v>
      </c>
      <c r="B7" s="80">
        <v>97916.96</v>
      </c>
    </row>
    <row r="8" spans="1:2" x14ac:dyDescent="0.2">
      <c r="A8" s="81" t="s">
        <v>71</v>
      </c>
      <c r="B8" s="82">
        <v>50954.41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D21" sqref="D21"/>
    </sheetView>
  </sheetViews>
  <sheetFormatPr baseColWidth="10" defaultRowHeight="12.75" x14ac:dyDescent="0.2"/>
  <cols>
    <col min="1" max="1" width="21.42578125" customWidth="1"/>
    <col min="2" max="2" width="4.28515625" customWidth="1"/>
    <col min="3" max="28" width="13" style="17" customWidth="1"/>
  </cols>
  <sheetData>
    <row r="1" spans="1:28" ht="27" customHeight="1" thickBot="1" x14ac:dyDescent="0.25">
      <c r="C1" s="84" t="s">
        <v>20</v>
      </c>
      <c r="D1" s="84"/>
      <c r="E1" s="84"/>
      <c r="F1" s="84"/>
      <c r="G1" s="84"/>
      <c r="H1" s="84"/>
      <c r="I1" s="84"/>
      <c r="J1" s="8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s="18" customFormat="1" ht="27" customHeight="1" thickBot="1" x14ac:dyDescent="0.25">
      <c r="A2" s="29"/>
      <c r="B2" s="38"/>
      <c r="C2" s="33">
        <f>YEAR(C4)</f>
        <v>2001</v>
      </c>
      <c r="D2" s="27">
        <f t="shared" ref="D2:AB2" si="0">YEAR(D4)</f>
        <v>2002</v>
      </c>
      <c r="E2" s="27">
        <f t="shared" si="0"/>
        <v>2003</v>
      </c>
      <c r="F2" s="27">
        <f t="shared" si="0"/>
        <v>2004</v>
      </c>
      <c r="G2" s="27">
        <f t="shared" si="0"/>
        <v>2005</v>
      </c>
      <c r="H2" s="27">
        <f t="shared" si="0"/>
        <v>2006</v>
      </c>
      <c r="I2" s="27">
        <f t="shared" si="0"/>
        <v>2007</v>
      </c>
      <c r="J2" s="27">
        <f t="shared" si="0"/>
        <v>2008</v>
      </c>
      <c r="K2" s="27">
        <f t="shared" si="0"/>
        <v>2009</v>
      </c>
      <c r="L2" s="27">
        <f t="shared" si="0"/>
        <v>2010</v>
      </c>
      <c r="M2" s="27">
        <f t="shared" si="0"/>
        <v>2011</v>
      </c>
      <c r="N2" s="27">
        <f t="shared" si="0"/>
        <v>2012</v>
      </c>
      <c r="O2" s="27">
        <f t="shared" si="0"/>
        <v>2013</v>
      </c>
      <c r="P2" s="27">
        <f t="shared" si="0"/>
        <v>2014</v>
      </c>
      <c r="Q2" s="27">
        <f t="shared" si="0"/>
        <v>2015</v>
      </c>
      <c r="R2" s="27">
        <f t="shared" si="0"/>
        <v>2016</v>
      </c>
      <c r="S2" s="27">
        <f t="shared" si="0"/>
        <v>2017</v>
      </c>
      <c r="T2" s="27">
        <f t="shared" si="0"/>
        <v>2018</v>
      </c>
      <c r="U2" s="27">
        <f t="shared" si="0"/>
        <v>2019</v>
      </c>
      <c r="V2" s="27">
        <f t="shared" si="0"/>
        <v>2020</v>
      </c>
      <c r="W2" s="27">
        <f t="shared" si="0"/>
        <v>2021</v>
      </c>
      <c r="X2" s="27">
        <f t="shared" si="0"/>
        <v>2022</v>
      </c>
      <c r="Y2" s="27">
        <f t="shared" si="0"/>
        <v>2023</v>
      </c>
      <c r="Z2" s="27">
        <f t="shared" si="0"/>
        <v>2024</v>
      </c>
      <c r="AA2" s="27">
        <f t="shared" si="0"/>
        <v>2025</v>
      </c>
      <c r="AB2" s="28">
        <f t="shared" si="0"/>
        <v>2026</v>
      </c>
    </row>
    <row r="3" spans="1:28" s="66" customFormat="1" ht="27" customHeight="1" x14ac:dyDescent="0.2">
      <c r="A3" s="64"/>
      <c r="B3" s="65"/>
      <c r="C3" s="62" t="s">
        <v>60</v>
      </c>
      <c r="D3" s="62" t="s">
        <v>61</v>
      </c>
      <c r="E3" s="62" t="s">
        <v>62</v>
      </c>
      <c r="F3" s="63" t="s">
        <v>63</v>
      </c>
      <c r="G3" s="62" t="s">
        <v>38</v>
      </c>
      <c r="H3" s="63" t="s">
        <v>39</v>
      </c>
      <c r="I3" s="62" t="s">
        <v>40</v>
      </c>
      <c r="J3" s="63" t="s">
        <v>41</v>
      </c>
      <c r="K3" s="62" t="s">
        <v>42</v>
      </c>
      <c r="L3" s="63" t="s">
        <v>43</v>
      </c>
      <c r="M3" s="62" t="s">
        <v>44</v>
      </c>
      <c r="N3" s="63" t="s">
        <v>45</v>
      </c>
      <c r="O3" s="62" t="s">
        <v>46</v>
      </c>
      <c r="P3" s="63" t="s">
        <v>47</v>
      </c>
      <c r="Q3" s="62" t="s">
        <v>48</v>
      </c>
      <c r="R3" s="63" t="s">
        <v>49</v>
      </c>
      <c r="S3" s="62" t="s">
        <v>50</v>
      </c>
      <c r="T3" s="63" t="s">
        <v>51</v>
      </c>
      <c r="U3" s="62" t="s">
        <v>52</v>
      </c>
      <c r="V3" s="63" t="s">
        <v>53</v>
      </c>
      <c r="W3" s="62" t="s">
        <v>54</v>
      </c>
      <c r="X3" s="63" t="s">
        <v>55</v>
      </c>
      <c r="Y3" s="62" t="s">
        <v>56</v>
      </c>
      <c r="Z3" s="63" t="s">
        <v>57</v>
      </c>
      <c r="AA3" s="62" t="s">
        <v>58</v>
      </c>
      <c r="AB3" s="63" t="s">
        <v>59</v>
      </c>
    </row>
    <row r="4" spans="1:28" s="18" customFormat="1" x14ac:dyDescent="0.2">
      <c r="A4" s="30" t="s">
        <v>21</v>
      </c>
      <c r="B4" s="39">
        <v>1</v>
      </c>
      <c r="C4" s="34">
        <v>36892</v>
      </c>
      <c r="D4" s="25">
        <f>DATE(YEAR(C4)+1,MONTH(C4),DAY(C4))</f>
        <v>37257</v>
      </c>
      <c r="E4" s="25">
        <f>DATE(YEAR(D4)+1,MONTH(D4),DAY(D4))</f>
        <v>37622</v>
      </c>
      <c r="F4" s="25">
        <f t="shared" ref="F4:AB4" si="1">DATE(YEAR(E4)+1,MONTH(E4),DAY(E4))</f>
        <v>37987</v>
      </c>
      <c r="G4" s="25">
        <f t="shared" si="1"/>
        <v>38353</v>
      </c>
      <c r="H4" s="25">
        <f t="shared" si="1"/>
        <v>38718</v>
      </c>
      <c r="I4" s="25">
        <f t="shared" si="1"/>
        <v>39083</v>
      </c>
      <c r="J4" s="25">
        <f t="shared" si="1"/>
        <v>39448</v>
      </c>
      <c r="K4" s="25">
        <f t="shared" si="1"/>
        <v>39814</v>
      </c>
      <c r="L4" s="25">
        <f t="shared" si="1"/>
        <v>40179</v>
      </c>
      <c r="M4" s="25">
        <f t="shared" si="1"/>
        <v>40544</v>
      </c>
      <c r="N4" s="25">
        <f t="shared" si="1"/>
        <v>40909</v>
      </c>
      <c r="O4" s="25">
        <f t="shared" si="1"/>
        <v>41275</v>
      </c>
      <c r="P4" s="25">
        <f t="shared" si="1"/>
        <v>41640</v>
      </c>
      <c r="Q4" s="25">
        <f t="shared" si="1"/>
        <v>42005</v>
      </c>
      <c r="R4" s="25">
        <f t="shared" si="1"/>
        <v>42370</v>
      </c>
      <c r="S4" s="25">
        <f t="shared" si="1"/>
        <v>42736</v>
      </c>
      <c r="T4" s="25">
        <f t="shared" si="1"/>
        <v>43101</v>
      </c>
      <c r="U4" s="25">
        <f t="shared" si="1"/>
        <v>43466</v>
      </c>
      <c r="V4" s="25">
        <f t="shared" si="1"/>
        <v>43831</v>
      </c>
      <c r="W4" s="25">
        <f t="shared" si="1"/>
        <v>44197</v>
      </c>
      <c r="X4" s="25">
        <f t="shared" si="1"/>
        <v>44562</v>
      </c>
      <c r="Y4" s="25">
        <f t="shared" si="1"/>
        <v>44927</v>
      </c>
      <c r="Z4" s="25">
        <f t="shared" si="1"/>
        <v>45292</v>
      </c>
      <c r="AA4" s="25">
        <f t="shared" si="1"/>
        <v>45658</v>
      </c>
      <c r="AB4" s="26">
        <f t="shared" si="1"/>
        <v>46023</v>
      </c>
    </row>
    <row r="5" spans="1:28" s="18" customFormat="1" x14ac:dyDescent="0.2">
      <c r="A5" s="30" t="s">
        <v>19</v>
      </c>
      <c r="B5" s="39">
        <v>2</v>
      </c>
      <c r="C5" s="35">
        <v>36996</v>
      </c>
      <c r="D5" s="21">
        <v>37345</v>
      </c>
      <c r="E5" s="21">
        <v>37345</v>
      </c>
      <c r="F5" s="21">
        <v>37345</v>
      </c>
      <c r="G5" s="21">
        <v>37345</v>
      </c>
      <c r="H5" s="21">
        <v>37345</v>
      </c>
      <c r="I5" s="21">
        <v>37345</v>
      </c>
      <c r="J5" s="21">
        <v>37345</v>
      </c>
      <c r="K5" s="21">
        <v>37345</v>
      </c>
      <c r="L5" s="21">
        <v>37345</v>
      </c>
      <c r="M5" s="21">
        <v>37345</v>
      </c>
      <c r="N5" s="21">
        <v>37345</v>
      </c>
      <c r="O5" s="21">
        <v>37345</v>
      </c>
      <c r="P5" s="21">
        <v>37345</v>
      </c>
      <c r="Q5" s="21">
        <v>37345</v>
      </c>
      <c r="R5" s="21">
        <v>37345</v>
      </c>
      <c r="S5" s="21">
        <v>37345</v>
      </c>
      <c r="T5" s="21">
        <v>37345</v>
      </c>
      <c r="U5" s="21">
        <v>37345</v>
      </c>
      <c r="V5" s="21">
        <v>37345</v>
      </c>
      <c r="W5" s="21">
        <v>37345</v>
      </c>
      <c r="X5" s="21">
        <v>37345</v>
      </c>
      <c r="Y5" s="21">
        <v>37345</v>
      </c>
      <c r="Z5" s="21">
        <v>37345</v>
      </c>
      <c r="AA5" s="21">
        <v>37345</v>
      </c>
      <c r="AB5" s="22">
        <v>37345</v>
      </c>
    </row>
    <row r="6" spans="1:28" s="18" customFormat="1" x14ac:dyDescent="0.2">
      <c r="A6" s="30" t="s">
        <v>22</v>
      </c>
      <c r="B6" s="39">
        <v>3</v>
      </c>
      <c r="C6" s="36">
        <f>C5+1</f>
        <v>36997</v>
      </c>
      <c r="D6" s="19">
        <f>D5+1</f>
        <v>37346</v>
      </c>
      <c r="E6" s="19">
        <f t="shared" ref="E6:AB6" si="2">E5+1</f>
        <v>37346</v>
      </c>
      <c r="F6" s="19">
        <f t="shared" si="2"/>
        <v>37346</v>
      </c>
      <c r="G6" s="19">
        <f t="shared" si="2"/>
        <v>37346</v>
      </c>
      <c r="H6" s="19">
        <f t="shared" si="2"/>
        <v>37346</v>
      </c>
      <c r="I6" s="19">
        <f t="shared" si="2"/>
        <v>37346</v>
      </c>
      <c r="J6" s="19">
        <f t="shared" si="2"/>
        <v>37346</v>
      </c>
      <c r="K6" s="19">
        <f t="shared" si="2"/>
        <v>37346</v>
      </c>
      <c r="L6" s="19">
        <f t="shared" si="2"/>
        <v>37346</v>
      </c>
      <c r="M6" s="19">
        <f t="shared" si="2"/>
        <v>37346</v>
      </c>
      <c r="N6" s="19">
        <f t="shared" si="2"/>
        <v>37346</v>
      </c>
      <c r="O6" s="19">
        <f t="shared" si="2"/>
        <v>37346</v>
      </c>
      <c r="P6" s="19">
        <f t="shared" si="2"/>
        <v>37346</v>
      </c>
      <c r="Q6" s="19">
        <f t="shared" si="2"/>
        <v>37346</v>
      </c>
      <c r="R6" s="19">
        <f t="shared" si="2"/>
        <v>37346</v>
      </c>
      <c r="S6" s="19">
        <f t="shared" si="2"/>
        <v>37346</v>
      </c>
      <c r="T6" s="19">
        <f t="shared" si="2"/>
        <v>37346</v>
      </c>
      <c r="U6" s="19">
        <f t="shared" si="2"/>
        <v>37346</v>
      </c>
      <c r="V6" s="19">
        <f t="shared" si="2"/>
        <v>37346</v>
      </c>
      <c r="W6" s="19">
        <f t="shared" si="2"/>
        <v>37346</v>
      </c>
      <c r="X6" s="19">
        <f t="shared" si="2"/>
        <v>37346</v>
      </c>
      <c r="Y6" s="19">
        <f t="shared" si="2"/>
        <v>37346</v>
      </c>
      <c r="Z6" s="19">
        <f t="shared" si="2"/>
        <v>37346</v>
      </c>
      <c r="AA6" s="19">
        <f t="shared" si="2"/>
        <v>37346</v>
      </c>
      <c r="AB6" s="20">
        <f t="shared" si="2"/>
        <v>37346</v>
      </c>
    </row>
    <row r="7" spans="1:28" s="18" customFormat="1" x14ac:dyDescent="0.2">
      <c r="A7" s="30" t="s">
        <v>23</v>
      </c>
      <c r="B7" s="39">
        <v>4</v>
      </c>
      <c r="C7" s="36">
        <v>37012</v>
      </c>
      <c r="D7" s="19">
        <f>DATE(YEAR(C7)+1,MONTH(C7),DAY(C7))</f>
        <v>37377</v>
      </c>
      <c r="E7" s="19">
        <f t="shared" ref="E7:AB16" si="3">DATE(YEAR(D7)+1,MONTH(D7),DAY(D7))</f>
        <v>37742</v>
      </c>
      <c r="F7" s="19">
        <f t="shared" si="3"/>
        <v>38108</v>
      </c>
      <c r="G7" s="19">
        <f t="shared" si="3"/>
        <v>38473</v>
      </c>
      <c r="H7" s="19">
        <f t="shared" si="3"/>
        <v>38838</v>
      </c>
      <c r="I7" s="19">
        <f t="shared" si="3"/>
        <v>39203</v>
      </c>
      <c r="J7" s="19">
        <f t="shared" si="3"/>
        <v>39569</v>
      </c>
      <c r="K7" s="19">
        <f t="shared" si="3"/>
        <v>39934</v>
      </c>
      <c r="L7" s="19">
        <f t="shared" si="3"/>
        <v>40299</v>
      </c>
      <c r="M7" s="19">
        <f t="shared" si="3"/>
        <v>40664</v>
      </c>
      <c r="N7" s="19">
        <f t="shared" si="3"/>
        <v>41030</v>
      </c>
      <c r="O7" s="19">
        <f t="shared" si="3"/>
        <v>41395</v>
      </c>
      <c r="P7" s="19">
        <f t="shared" si="3"/>
        <v>41760</v>
      </c>
      <c r="Q7" s="19">
        <f t="shared" si="3"/>
        <v>42125</v>
      </c>
      <c r="R7" s="19">
        <f t="shared" si="3"/>
        <v>42491</v>
      </c>
      <c r="S7" s="19">
        <f t="shared" si="3"/>
        <v>42856</v>
      </c>
      <c r="T7" s="19">
        <f t="shared" si="3"/>
        <v>43221</v>
      </c>
      <c r="U7" s="19">
        <f t="shared" si="3"/>
        <v>43586</v>
      </c>
      <c r="V7" s="19">
        <f t="shared" si="3"/>
        <v>43952</v>
      </c>
      <c r="W7" s="19">
        <f t="shared" si="3"/>
        <v>44317</v>
      </c>
      <c r="X7" s="19">
        <f t="shared" si="3"/>
        <v>44682</v>
      </c>
      <c r="Y7" s="19">
        <f t="shared" si="3"/>
        <v>45047</v>
      </c>
      <c r="Z7" s="19">
        <f t="shared" si="3"/>
        <v>45413</v>
      </c>
      <c r="AA7" s="19">
        <f t="shared" si="3"/>
        <v>45778</v>
      </c>
      <c r="AB7" s="20">
        <f t="shared" si="3"/>
        <v>46143</v>
      </c>
    </row>
    <row r="8" spans="1:28" s="18" customFormat="1" x14ac:dyDescent="0.2">
      <c r="A8" s="30" t="s">
        <v>24</v>
      </c>
      <c r="B8" s="39">
        <v>5</v>
      </c>
      <c r="C8" s="36">
        <v>37019</v>
      </c>
      <c r="D8" s="19">
        <f>DATE(YEAR(C8)+1,MONTH(C8),DAY(C8))</f>
        <v>37384</v>
      </c>
      <c r="E8" s="19">
        <f t="shared" ref="E8:S8" si="4">DATE(YEAR(D8)+1,MONTH(D8),DAY(D8))</f>
        <v>37749</v>
      </c>
      <c r="F8" s="19">
        <f t="shared" si="4"/>
        <v>38115</v>
      </c>
      <c r="G8" s="19">
        <f t="shared" si="4"/>
        <v>38480</v>
      </c>
      <c r="H8" s="19">
        <f t="shared" si="4"/>
        <v>38845</v>
      </c>
      <c r="I8" s="19">
        <f t="shared" si="4"/>
        <v>39210</v>
      </c>
      <c r="J8" s="19">
        <f t="shared" si="4"/>
        <v>39576</v>
      </c>
      <c r="K8" s="19">
        <f t="shared" si="4"/>
        <v>39941</v>
      </c>
      <c r="L8" s="19">
        <f t="shared" si="4"/>
        <v>40306</v>
      </c>
      <c r="M8" s="19">
        <f t="shared" si="4"/>
        <v>40671</v>
      </c>
      <c r="N8" s="19">
        <f t="shared" si="4"/>
        <v>41037</v>
      </c>
      <c r="O8" s="19">
        <f t="shared" si="4"/>
        <v>41402</v>
      </c>
      <c r="P8" s="19">
        <f t="shared" si="4"/>
        <v>41767</v>
      </c>
      <c r="Q8" s="19">
        <f t="shared" si="4"/>
        <v>42132</v>
      </c>
      <c r="R8" s="19">
        <f t="shared" si="4"/>
        <v>42498</v>
      </c>
      <c r="S8" s="19">
        <f t="shared" si="4"/>
        <v>42863</v>
      </c>
      <c r="T8" s="19">
        <f t="shared" si="3"/>
        <v>43228</v>
      </c>
      <c r="U8" s="19">
        <f t="shared" si="3"/>
        <v>43593</v>
      </c>
      <c r="V8" s="19">
        <f t="shared" si="3"/>
        <v>43959</v>
      </c>
      <c r="W8" s="19">
        <f t="shared" si="3"/>
        <v>44324</v>
      </c>
      <c r="X8" s="19">
        <f t="shared" si="3"/>
        <v>44689</v>
      </c>
      <c r="Y8" s="19">
        <f t="shared" si="3"/>
        <v>45054</v>
      </c>
      <c r="Z8" s="19">
        <f t="shared" si="3"/>
        <v>45420</v>
      </c>
      <c r="AA8" s="19">
        <f t="shared" si="3"/>
        <v>45785</v>
      </c>
      <c r="AB8" s="20">
        <f t="shared" si="3"/>
        <v>46150</v>
      </c>
    </row>
    <row r="9" spans="1:28" s="18" customFormat="1" x14ac:dyDescent="0.2">
      <c r="A9" s="30" t="s">
        <v>25</v>
      </c>
      <c r="B9" s="39">
        <v>6</v>
      </c>
      <c r="C9" s="35">
        <v>37035</v>
      </c>
      <c r="D9" s="21">
        <v>37385</v>
      </c>
      <c r="E9" s="21">
        <v>37385</v>
      </c>
      <c r="F9" s="21">
        <v>37385</v>
      </c>
      <c r="G9" s="21">
        <v>37385</v>
      </c>
      <c r="H9" s="21">
        <v>37385</v>
      </c>
      <c r="I9" s="21">
        <v>37385</v>
      </c>
      <c r="J9" s="21">
        <v>37385</v>
      </c>
      <c r="K9" s="21">
        <v>37385</v>
      </c>
      <c r="L9" s="21">
        <v>37385</v>
      </c>
      <c r="M9" s="21">
        <v>37385</v>
      </c>
      <c r="N9" s="21">
        <v>37385</v>
      </c>
      <c r="O9" s="21">
        <v>37385</v>
      </c>
      <c r="P9" s="21">
        <v>37385</v>
      </c>
      <c r="Q9" s="21">
        <v>37385</v>
      </c>
      <c r="R9" s="21">
        <v>37385</v>
      </c>
      <c r="S9" s="21">
        <v>37385</v>
      </c>
      <c r="T9" s="21">
        <v>37385</v>
      </c>
      <c r="U9" s="21">
        <v>37385</v>
      </c>
      <c r="V9" s="21">
        <v>37385</v>
      </c>
      <c r="W9" s="21">
        <v>37385</v>
      </c>
      <c r="X9" s="21">
        <v>37385</v>
      </c>
      <c r="Y9" s="21">
        <v>37385</v>
      </c>
      <c r="Z9" s="21">
        <v>37385</v>
      </c>
      <c r="AA9" s="21">
        <v>37385</v>
      </c>
      <c r="AB9" s="22">
        <v>37385</v>
      </c>
    </row>
    <row r="10" spans="1:28" s="18" customFormat="1" x14ac:dyDescent="0.2">
      <c r="A10" s="30" t="s">
        <v>26</v>
      </c>
      <c r="B10" s="39">
        <v>7</v>
      </c>
      <c r="C10" s="35">
        <v>37045</v>
      </c>
      <c r="D10" s="21">
        <v>37395</v>
      </c>
      <c r="E10" s="21">
        <v>37395</v>
      </c>
      <c r="F10" s="21">
        <v>37395</v>
      </c>
      <c r="G10" s="21">
        <v>37395</v>
      </c>
      <c r="H10" s="21">
        <v>37395</v>
      </c>
      <c r="I10" s="21">
        <v>37395</v>
      </c>
      <c r="J10" s="21">
        <v>37395</v>
      </c>
      <c r="K10" s="21">
        <v>37395</v>
      </c>
      <c r="L10" s="21">
        <v>37395</v>
      </c>
      <c r="M10" s="21">
        <v>37395</v>
      </c>
      <c r="N10" s="21">
        <v>37395</v>
      </c>
      <c r="O10" s="21">
        <v>37395</v>
      </c>
      <c r="P10" s="21">
        <v>37395</v>
      </c>
      <c r="Q10" s="21">
        <v>37395</v>
      </c>
      <c r="R10" s="21">
        <v>37395</v>
      </c>
      <c r="S10" s="21">
        <v>37395</v>
      </c>
      <c r="T10" s="21">
        <v>37395</v>
      </c>
      <c r="U10" s="21">
        <v>37395</v>
      </c>
      <c r="V10" s="21">
        <v>37395</v>
      </c>
      <c r="W10" s="21">
        <v>37395</v>
      </c>
      <c r="X10" s="21">
        <v>37395</v>
      </c>
      <c r="Y10" s="21">
        <v>37395</v>
      </c>
      <c r="Z10" s="21">
        <v>37395</v>
      </c>
      <c r="AA10" s="21">
        <v>37395</v>
      </c>
      <c r="AB10" s="22">
        <v>37395</v>
      </c>
    </row>
    <row r="11" spans="1:28" s="18" customFormat="1" x14ac:dyDescent="0.2">
      <c r="A11" s="30" t="s">
        <v>27</v>
      </c>
      <c r="B11" s="39">
        <v>8</v>
      </c>
      <c r="C11" s="36">
        <f>C10+1</f>
        <v>37046</v>
      </c>
      <c r="D11" s="19">
        <f>D10+1</f>
        <v>37396</v>
      </c>
      <c r="E11" s="19">
        <f t="shared" ref="E11:AB11" si="5">E10+1</f>
        <v>37396</v>
      </c>
      <c r="F11" s="19">
        <f t="shared" si="5"/>
        <v>37396</v>
      </c>
      <c r="G11" s="19">
        <f t="shared" si="5"/>
        <v>37396</v>
      </c>
      <c r="H11" s="19">
        <f t="shared" si="5"/>
        <v>37396</v>
      </c>
      <c r="I11" s="19">
        <f t="shared" si="5"/>
        <v>37396</v>
      </c>
      <c r="J11" s="19">
        <f t="shared" si="5"/>
        <v>37396</v>
      </c>
      <c r="K11" s="19">
        <f t="shared" si="5"/>
        <v>37396</v>
      </c>
      <c r="L11" s="19">
        <f t="shared" si="5"/>
        <v>37396</v>
      </c>
      <c r="M11" s="19">
        <f t="shared" si="5"/>
        <v>37396</v>
      </c>
      <c r="N11" s="19">
        <f t="shared" si="5"/>
        <v>37396</v>
      </c>
      <c r="O11" s="19">
        <f t="shared" si="5"/>
        <v>37396</v>
      </c>
      <c r="P11" s="19">
        <f t="shared" si="5"/>
        <v>37396</v>
      </c>
      <c r="Q11" s="19">
        <f t="shared" si="5"/>
        <v>37396</v>
      </c>
      <c r="R11" s="19">
        <f t="shared" si="5"/>
        <v>37396</v>
      </c>
      <c r="S11" s="19">
        <f t="shared" si="5"/>
        <v>37396</v>
      </c>
      <c r="T11" s="19">
        <f t="shared" si="5"/>
        <v>37396</v>
      </c>
      <c r="U11" s="19">
        <f t="shared" si="5"/>
        <v>37396</v>
      </c>
      <c r="V11" s="19">
        <f t="shared" si="5"/>
        <v>37396</v>
      </c>
      <c r="W11" s="19">
        <f t="shared" si="5"/>
        <v>37396</v>
      </c>
      <c r="X11" s="19">
        <f t="shared" si="5"/>
        <v>37396</v>
      </c>
      <c r="Y11" s="19">
        <f t="shared" si="5"/>
        <v>37396</v>
      </c>
      <c r="Z11" s="19">
        <f t="shared" si="5"/>
        <v>37396</v>
      </c>
      <c r="AA11" s="19">
        <f t="shared" si="5"/>
        <v>37396</v>
      </c>
      <c r="AB11" s="20">
        <f t="shared" si="5"/>
        <v>37396</v>
      </c>
    </row>
    <row r="12" spans="1:28" s="18" customFormat="1" x14ac:dyDescent="0.2">
      <c r="A12" s="30" t="s">
        <v>28</v>
      </c>
      <c r="B12" s="39">
        <v>9</v>
      </c>
      <c r="C12" s="36">
        <v>37086</v>
      </c>
      <c r="D12" s="19">
        <f>DATE(YEAR(C12)+1,MONTH(C12),DAY(C12))</f>
        <v>37451</v>
      </c>
      <c r="E12" s="19">
        <f t="shared" si="3"/>
        <v>37816</v>
      </c>
      <c r="F12" s="19">
        <f t="shared" si="3"/>
        <v>38182</v>
      </c>
      <c r="G12" s="19">
        <f t="shared" si="3"/>
        <v>38547</v>
      </c>
      <c r="H12" s="19">
        <f t="shared" si="3"/>
        <v>38912</v>
      </c>
      <c r="I12" s="19">
        <f t="shared" si="3"/>
        <v>39277</v>
      </c>
      <c r="J12" s="19">
        <f t="shared" si="3"/>
        <v>39643</v>
      </c>
      <c r="K12" s="19">
        <f t="shared" si="3"/>
        <v>40008</v>
      </c>
      <c r="L12" s="19">
        <f t="shared" si="3"/>
        <v>40373</v>
      </c>
      <c r="M12" s="19">
        <f t="shared" si="3"/>
        <v>40738</v>
      </c>
      <c r="N12" s="19">
        <f t="shared" si="3"/>
        <v>41104</v>
      </c>
      <c r="O12" s="19">
        <f t="shared" si="3"/>
        <v>41469</v>
      </c>
      <c r="P12" s="19">
        <f t="shared" si="3"/>
        <v>41834</v>
      </c>
      <c r="Q12" s="19">
        <f t="shared" si="3"/>
        <v>42199</v>
      </c>
      <c r="R12" s="19">
        <f t="shared" si="3"/>
        <v>42565</v>
      </c>
      <c r="S12" s="19">
        <f t="shared" si="3"/>
        <v>42930</v>
      </c>
      <c r="T12" s="19">
        <f t="shared" si="3"/>
        <v>43295</v>
      </c>
      <c r="U12" s="19">
        <f t="shared" si="3"/>
        <v>43660</v>
      </c>
      <c r="V12" s="19">
        <f t="shared" si="3"/>
        <v>44026</v>
      </c>
      <c r="W12" s="19">
        <f t="shared" si="3"/>
        <v>44391</v>
      </c>
      <c r="X12" s="19">
        <f t="shared" si="3"/>
        <v>44756</v>
      </c>
      <c r="Y12" s="19">
        <f t="shared" si="3"/>
        <v>45121</v>
      </c>
      <c r="Z12" s="19">
        <f t="shared" si="3"/>
        <v>45487</v>
      </c>
      <c r="AA12" s="19">
        <f t="shared" si="3"/>
        <v>45852</v>
      </c>
      <c r="AB12" s="20">
        <f t="shared" si="3"/>
        <v>46217</v>
      </c>
    </row>
    <row r="13" spans="1:28" s="18" customFormat="1" x14ac:dyDescent="0.2">
      <c r="A13" s="30" t="s">
        <v>29</v>
      </c>
      <c r="B13" s="39">
        <v>10</v>
      </c>
      <c r="C13" s="36">
        <v>37118</v>
      </c>
      <c r="D13" s="19">
        <f>DATE(YEAR(C13)+1,MONTH(C13),DAY(C13))</f>
        <v>37483</v>
      </c>
      <c r="E13" s="19">
        <f t="shared" si="3"/>
        <v>37848</v>
      </c>
      <c r="F13" s="19">
        <f t="shared" si="3"/>
        <v>38214</v>
      </c>
      <c r="G13" s="19">
        <f t="shared" si="3"/>
        <v>38579</v>
      </c>
      <c r="H13" s="19">
        <f t="shared" si="3"/>
        <v>38944</v>
      </c>
      <c r="I13" s="19">
        <f t="shared" si="3"/>
        <v>39309</v>
      </c>
      <c r="J13" s="19">
        <f t="shared" si="3"/>
        <v>39675</v>
      </c>
      <c r="K13" s="19">
        <f t="shared" si="3"/>
        <v>40040</v>
      </c>
      <c r="L13" s="19">
        <f t="shared" si="3"/>
        <v>40405</v>
      </c>
      <c r="M13" s="19">
        <f t="shared" si="3"/>
        <v>40770</v>
      </c>
      <c r="N13" s="19">
        <f t="shared" si="3"/>
        <v>41136</v>
      </c>
      <c r="O13" s="19">
        <f t="shared" si="3"/>
        <v>41501</v>
      </c>
      <c r="P13" s="19">
        <f t="shared" si="3"/>
        <v>41866</v>
      </c>
      <c r="Q13" s="19">
        <f t="shared" si="3"/>
        <v>42231</v>
      </c>
      <c r="R13" s="19">
        <f t="shared" si="3"/>
        <v>42597</v>
      </c>
      <c r="S13" s="19">
        <f t="shared" si="3"/>
        <v>42962</v>
      </c>
      <c r="T13" s="19">
        <f t="shared" si="3"/>
        <v>43327</v>
      </c>
      <c r="U13" s="19">
        <f t="shared" si="3"/>
        <v>43692</v>
      </c>
      <c r="V13" s="19">
        <f t="shared" si="3"/>
        <v>44058</v>
      </c>
      <c r="W13" s="19">
        <f t="shared" si="3"/>
        <v>44423</v>
      </c>
      <c r="X13" s="19">
        <f t="shared" si="3"/>
        <v>44788</v>
      </c>
      <c r="Y13" s="19">
        <f t="shared" si="3"/>
        <v>45153</v>
      </c>
      <c r="Z13" s="19">
        <f t="shared" si="3"/>
        <v>45519</v>
      </c>
      <c r="AA13" s="19">
        <f t="shared" si="3"/>
        <v>45884</v>
      </c>
      <c r="AB13" s="20">
        <f t="shared" si="3"/>
        <v>46249</v>
      </c>
    </row>
    <row r="14" spans="1:28" s="18" customFormat="1" x14ac:dyDescent="0.2">
      <c r="A14" s="30" t="s">
        <v>30</v>
      </c>
      <c r="B14" s="39">
        <v>11</v>
      </c>
      <c r="C14" s="36">
        <v>37196</v>
      </c>
      <c r="D14" s="19">
        <f>DATE(YEAR(C14)+1,MONTH(C14),DAY(C14))</f>
        <v>37561</v>
      </c>
      <c r="E14" s="19">
        <f t="shared" si="3"/>
        <v>37926</v>
      </c>
      <c r="F14" s="19">
        <f t="shared" si="3"/>
        <v>38292</v>
      </c>
      <c r="G14" s="19">
        <f t="shared" si="3"/>
        <v>38657</v>
      </c>
      <c r="H14" s="19">
        <f t="shared" si="3"/>
        <v>39022</v>
      </c>
      <c r="I14" s="19">
        <f t="shared" si="3"/>
        <v>39387</v>
      </c>
      <c r="J14" s="19">
        <f t="shared" si="3"/>
        <v>39753</v>
      </c>
      <c r="K14" s="19">
        <f t="shared" si="3"/>
        <v>40118</v>
      </c>
      <c r="L14" s="19">
        <f t="shared" si="3"/>
        <v>40483</v>
      </c>
      <c r="M14" s="19">
        <f t="shared" si="3"/>
        <v>40848</v>
      </c>
      <c r="N14" s="19">
        <f t="shared" si="3"/>
        <v>41214</v>
      </c>
      <c r="O14" s="19">
        <f t="shared" si="3"/>
        <v>41579</v>
      </c>
      <c r="P14" s="19">
        <f t="shared" si="3"/>
        <v>41944</v>
      </c>
      <c r="Q14" s="19">
        <f t="shared" si="3"/>
        <v>42309</v>
      </c>
      <c r="R14" s="19">
        <f t="shared" si="3"/>
        <v>42675</v>
      </c>
      <c r="S14" s="19">
        <f t="shared" si="3"/>
        <v>43040</v>
      </c>
      <c r="T14" s="19">
        <f t="shared" si="3"/>
        <v>43405</v>
      </c>
      <c r="U14" s="19">
        <f t="shared" si="3"/>
        <v>43770</v>
      </c>
      <c r="V14" s="19">
        <f t="shared" si="3"/>
        <v>44136</v>
      </c>
      <c r="W14" s="19">
        <f t="shared" si="3"/>
        <v>44501</v>
      </c>
      <c r="X14" s="19">
        <f t="shared" si="3"/>
        <v>44866</v>
      </c>
      <c r="Y14" s="19">
        <f t="shared" si="3"/>
        <v>45231</v>
      </c>
      <c r="Z14" s="19">
        <f t="shared" si="3"/>
        <v>45597</v>
      </c>
      <c r="AA14" s="19">
        <f t="shared" si="3"/>
        <v>45962</v>
      </c>
      <c r="AB14" s="20">
        <f t="shared" si="3"/>
        <v>46327</v>
      </c>
    </row>
    <row r="15" spans="1:28" s="18" customFormat="1" x14ac:dyDescent="0.2">
      <c r="A15" s="30" t="s">
        <v>31</v>
      </c>
      <c r="B15" s="39">
        <v>12</v>
      </c>
      <c r="C15" s="36">
        <v>37206</v>
      </c>
      <c r="D15" s="19">
        <f>DATE(YEAR(C15)+1,MONTH(C15),DAY(C15))</f>
        <v>37571</v>
      </c>
      <c r="E15" s="19">
        <f t="shared" si="3"/>
        <v>37936</v>
      </c>
      <c r="F15" s="19">
        <f t="shared" si="3"/>
        <v>38302</v>
      </c>
      <c r="G15" s="19">
        <f t="shared" si="3"/>
        <v>38667</v>
      </c>
      <c r="H15" s="19">
        <f t="shared" si="3"/>
        <v>39032</v>
      </c>
      <c r="I15" s="19">
        <f t="shared" si="3"/>
        <v>39397</v>
      </c>
      <c r="J15" s="19">
        <f t="shared" si="3"/>
        <v>39763</v>
      </c>
      <c r="K15" s="19">
        <f t="shared" si="3"/>
        <v>40128</v>
      </c>
      <c r="L15" s="19">
        <f t="shared" si="3"/>
        <v>40493</v>
      </c>
      <c r="M15" s="19">
        <f t="shared" si="3"/>
        <v>40858</v>
      </c>
      <c r="N15" s="19">
        <f t="shared" si="3"/>
        <v>41224</v>
      </c>
      <c r="O15" s="19">
        <f t="shared" si="3"/>
        <v>41589</v>
      </c>
      <c r="P15" s="19">
        <f t="shared" si="3"/>
        <v>41954</v>
      </c>
      <c r="Q15" s="19">
        <f t="shared" si="3"/>
        <v>42319</v>
      </c>
      <c r="R15" s="19">
        <f t="shared" si="3"/>
        <v>42685</v>
      </c>
      <c r="S15" s="19">
        <f t="shared" si="3"/>
        <v>43050</v>
      </c>
      <c r="T15" s="19">
        <f t="shared" si="3"/>
        <v>43415</v>
      </c>
      <c r="U15" s="19">
        <f t="shared" si="3"/>
        <v>43780</v>
      </c>
      <c r="V15" s="19">
        <f t="shared" si="3"/>
        <v>44146</v>
      </c>
      <c r="W15" s="19">
        <f t="shared" si="3"/>
        <v>44511</v>
      </c>
      <c r="X15" s="19">
        <f t="shared" si="3"/>
        <v>44876</v>
      </c>
      <c r="Y15" s="19">
        <f t="shared" si="3"/>
        <v>45241</v>
      </c>
      <c r="Z15" s="19">
        <f t="shared" si="3"/>
        <v>45607</v>
      </c>
      <c r="AA15" s="19">
        <f t="shared" si="3"/>
        <v>45972</v>
      </c>
      <c r="AB15" s="20">
        <f t="shared" si="3"/>
        <v>46337</v>
      </c>
    </row>
    <row r="16" spans="1:28" s="18" customFormat="1" ht="13.5" thickBot="1" x14ac:dyDescent="0.25">
      <c r="A16" s="31" t="s">
        <v>32</v>
      </c>
      <c r="B16" s="40">
        <v>13</v>
      </c>
      <c r="C16" s="37">
        <v>37250</v>
      </c>
      <c r="D16" s="23">
        <f>DATE(YEAR(C16)+1,MONTH(C16),DAY(C16))</f>
        <v>37615</v>
      </c>
      <c r="E16" s="23">
        <f t="shared" si="3"/>
        <v>37980</v>
      </c>
      <c r="F16" s="23">
        <f t="shared" si="3"/>
        <v>38346</v>
      </c>
      <c r="G16" s="23">
        <f t="shared" si="3"/>
        <v>38711</v>
      </c>
      <c r="H16" s="23">
        <f t="shared" si="3"/>
        <v>39076</v>
      </c>
      <c r="I16" s="23">
        <f t="shared" si="3"/>
        <v>39441</v>
      </c>
      <c r="J16" s="23">
        <f t="shared" si="3"/>
        <v>39807</v>
      </c>
      <c r="K16" s="23">
        <f t="shared" si="3"/>
        <v>40172</v>
      </c>
      <c r="L16" s="23">
        <f t="shared" si="3"/>
        <v>40537</v>
      </c>
      <c r="M16" s="23">
        <f t="shared" si="3"/>
        <v>40902</v>
      </c>
      <c r="N16" s="23">
        <f t="shared" si="3"/>
        <v>41268</v>
      </c>
      <c r="O16" s="23">
        <f t="shared" si="3"/>
        <v>41633</v>
      </c>
      <c r="P16" s="23">
        <f t="shared" si="3"/>
        <v>41998</v>
      </c>
      <c r="Q16" s="23">
        <f t="shared" si="3"/>
        <v>42363</v>
      </c>
      <c r="R16" s="23">
        <f t="shared" si="3"/>
        <v>42729</v>
      </c>
      <c r="S16" s="23">
        <f t="shared" si="3"/>
        <v>43094</v>
      </c>
      <c r="T16" s="23">
        <f t="shared" si="3"/>
        <v>43459</v>
      </c>
      <c r="U16" s="23">
        <f t="shared" si="3"/>
        <v>43824</v>
      </c>
      <c r="V16" s="23">
        <f t="shared" si="3"/>
        <v>44190</v>
      </c>
      <c r="W16" s="23">
        <f t="shared" si="3"/>
        <v>44555</v>
      </c>
      <c r="X16" s="23">
        <f t="shared" si="3"/>
        <v>44920</v>
      </c>
      <c r="Y16" s="23">
        <f t="shared" si="3"/>
        <v>45285</v>
      </c>
      <c r="Z16" s="23">
        <f t="shared" si="3"/>
        <v>45651</v>
      </c>
      <c r="AA16" s="23">
        <f t="shared" si="3"/>
        <v>46016</v>
      </c>
      <c r="AB16" s="24">
        <f t="shared" si="3"/>
        <v>46381</v>
      </c>
    </row>
    <row r="18" spans="5:5" x14ac:dyDescent="0.2">
      <c r="E18" s="32" t="s">
        <v>33</v>
      </c>
    </row>
    <row r="19" spans="5:5" x14ac:dyDescent="0.2">
      <c r="E19" s="70" t="s">
        <v>64</v>
      </c>
    </row>
  </sheetData>
  <mergeCells count="1">
    <mergeCell ref="C1:J1"/>
  </mergeCell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"/>
    </sheetView>
  </sheetViews>
  <sheetFormatPr baseColWidth="10" defaultRowHeight="12.75" x14ac:dyDescent="0.2"/>
  <sheetData>
    <row r="1" spans="1:9" x14ac:dyDescent="0.2">
      <c r="A1" t="s">
        <v>0</v>
      </c>
      <c r="C1" s="2">
        <v>120000</v>
      </c>
      <c r="E1" t="s">
        <v>12</v>
      </c>
      <c r="G1" s="1">
        <f>(1+txa)^(1/12)-1</f>
        <v>6.8214933659622723E-3</v>
      </c>
    </row>
    <row r="2" spans="1:9" x14ac:dyDescent="0.2">
      <c r="A2" t="s">
        <v>1</v>
      </c>
      <c r="C2" s="1">
        <v>8.5000000000000006E-2</v>
      </c>
      <c r="E2" t="s">
        <v>13</v>
      </c>
      <c r="G2" s="2">
        <f>K*txm/(1-(1+txm)^-nbm)</f>
        <v>4436.8199285547262</v>
      </c>
    </row>
    <row r="3" spans="1:9" x14ac:dyDescent="0.2">
      <c r="A3" t="s">
        <v>2</v>
      </c>
      <c r="C3">
        <v>30</v>
      </c>
      <c r="E3" t="s">
        <v>14</v>
      </c>
      <c r="G3" s="9">
        <f>IRR($H$8:$H$68,txm)</f>
        <v>7.8577404829089925E-3</v>
      </c>
    </row>
    <row r="4" spans="1:9" x14ac:dyDescent="0.2">
      <c r="A4" t="s">
        <v>3</v>
      </c>
      <c r="C4" s="2">
        <v>500</v>
      </c>
      <c r="E4" t="s">
        <v>15</v>
      </c>
      <c r="G4" s="1">
        <f>trm*12</f>
        <v>9.429288579490791E-2</v>
      </c>
    </row>
    <row r="5" spans="1:9" x14ac:dyDescent="0.2">
      <c r="A5" t="s">
        <v>4</v>
      </c>
      <c r="C5" s="2">
        <v>50</v>
      </c>
    </row>
    <row r="6" spans="1:9" x14ac:dyDescent="0.2">
      <c r="A6" t="s">
        <v>16</v>
      </c>
      <c r="C6">
        <v>2002</v>
      </c>
    </row>
    <row r="8" spans="1:9" s="3" customFormat="1" ht="63.75" x14ac:dyDescent="0.2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6">
        <f>(K-F)</f>
        <v>119500</v>
      </c>
    </row>
    <row r="9" spans="1:9" x14ac:dyDescent="0.2">
      <c r="A9" s="5">
        <f>IF(ROW()-8&lt;=nbm,ROW()-8,"")</f>
        <v>1</v>
      </c>
      <c r="B9" s="7">
        <f>IF(ISNUMBER($A9),ano-1+CEILING(A9/12,1),"")</f>
        <v>2002</v>
      </c>
      <c r="C9" s="6">
        <f>IF(ISNUMBER($A9),K,"")</f>
        <v>120000</v>
      </c>
      <c r="D9" s="6">
        <f>IF(ISNUMBER($A9),ROUND(C9*txm,2),"")</f>
        <v>818.58</v>
      </c>
      <c r="E9" s="6">
        <f>IF(ISNUMBER($A9),ROUND(mens-D9,2),"")</f>
        <v>3618.24</v>
      </c>
      <c r="F9" s="5">
        <f>IF(ISNUMBER($A9),fra,"")</f>
        <v>50</v>
      </c>
      <c r="G9" s="6">
        <f>IF(ISNUMBER($A9),C9-E9,"")</f>
        <v>116381.75999999999</v>
      </c>
      <c r="H9" s="6">
        <f>IF(ISNUMBER($A9),-D9-E9-F9,"")</f>
        <v>-4486.82</v>
      </c>
    </row>
    <row r="10" spans="1:9" x14ac:dyDescent="0.2">
      <c r="A10" s="5">
        <f t="shared" ref="A10:A15" si="0">IF(ROW()-8&lt;=nbm,ROW()-8,"")</f>
        <v>2</v>
      </c>
      <c r="B10" s="7">
        <f t="shared" ref="B10:B68" si="1">IF(ISNUMBER($A10),ano-1+CEILING(A10/12,1),"")</f>
        <v>2002</v>
      </c>
      <c r="C10" s="6">
        <f t="shared" ref="C10:C37" si="2">IF(ISNUMBER($A10),G9,"")</f>
        <v>116381.75999999999</v>
      </c>
      <c r="D10" s="6">
        <f t="shared" ref="D10:D37" si="3">IF(ISNUMBER($A10),IF(A10=nbm,ROUND(mens-E10,2),ROUND(C10*txm,2)),"")</f>
        <v>793.9</v>
      </c>
      <c r="E10" s="6">
        <f t="shared" ref="E10:E37" si="4">IF(ISNUMBER($A10),IF(A10=nbm,C10,ROUND(mens-D10,2)),"")</f>
        <v>3642.92</v>
      </c>
      <c r="F10" s="5">
        <f t="shared" ref="F10:F68" si="5">IF(ISNUMBER($A10),fra,"")</f>
        <v>50</v>
      </c>
      <c r="G10" s="6">
        <f t="shared" ref="G10:G37" si="6">IF(ISNUMBER($A10),G9-E10,"")</f>
        <v>112738.84</v>
      </c>
      <c r="H10" s="6">
        <f t="shared" ref="H10:H68" si="7">IF(ISNUMBER($A10),-D10-E10-F10,"")</f>
        <v>-4486.82</v>
      </c>
    </row>
    <row r="11" spans="1:9" x14ac:dyDescent="0.2">
      <c r="A11" s="5">
        <f t="shared" si="0"/>
        <v>3</v>
      </c>
      <c r="B11" s="7">
        <f t="shared" si="1"/>
        <v>2002</v>
      </c>
      <c r="C11" s="6">
        <f t="shared" si="2"/>
        <v>112738.84</v>
      </c>
      <c r="D11" s="6">
        <f t="shared" si="3"/>
        <v>769.05</v>
      </c>
      <c r="E11" s="6">
        <f t="shared" si="4"/>
        <v>3667.77</v>
      </c>
      <c r="F11" s="5">
        <f t="shared" si="5"/>
        <v>50</v>
      </c>
      <c r="G11" s="6">
        <f t="shared" si="6"/>
        <v>109071.06999999999</v>
      </c>
      <c r="H11" s="6">
        <f t="shared" si="7"/>
        <v>-4486.82</v>
      </c>
      <c r="I11" s="8"/>
    </row>
    <row r="12" spans="1:9" x14ac:dyDescent="0.2">
      <c r="A12" s="5">
        <f t="shared" si="0"/>
        <v>4</v>
      </c>
      <c r="B12" s="7">
        <f t="shared" si="1"/>
        <v>2002</v>
      </c>
      <c r="C12" s="6">
        <f t="shared" si="2"/>
        <v>109071.06999999999</v>
      </c>
      <c r="D12" s="6">
        <f t="shared" si="3"/>
        <v>744.03</v>
      </c>
      <c r="E12" s="6">
        <f t="shared" si="4"/>
        <v>3692.79</v>
      </c>
      <c r="F12" s="5">
        <f t="shared" si="5"/>
        <v>50</v>
      </c>
      <c r="G12" s="6">
        <f t="shared" si="6"/>
        <v>105378.28</v>
      </c>
      <c r="H12" s="6">
        <f t="shared" si="7"/>
        <v>-4486.82</v>
      </c>
    </row>
    <row r="13" spans="1:9" x14ac:dyDescent="0.2">
      <c r="A13" s="5">
        <f t="shared" si="0"/>
        <v>5</v>
      </c>
      <c r="B13" s="7">
        <f t="shared" si="1"/>
        <v>2002</v>
      </c>
      <c r="C13" s="6">
        <f t="shared" si="2"/>
        <v>105378.28</v>
      </c>
      <c r="D13" s="6">
        <f t="shared" si="3"/>
        <v>718.84</v>
      </c>
      <c r="E13" s="6">
        <f t="shared" si="4"/>
        <v>3717.98</v>
      </c>
      <c r="F13" s="5">
        <f t="shared" si="5"/>
        <v>50</v>
      </c>
      <c r="G13" s="6">
        <f t="shared" si="6"/>
        <v>101660.3</v>
      </c>
      <c r="H13" s="6">
        <f t="shared" si="7"/>
        <v>-4486.82</v>
      </c>
    </row>
    <row r="14" spans="1:9" x14ac:dyDescent="0.2">
      <c r="A14" s="5">
        <f t="shared" si="0"/>
        <v>6</v>
      </c>
      <c r="B14" s="7">
        <f t="shared" si="1"/>
        <v>2002</v>
      </c>
      <c r="C14" s="6">
        <f t="shared" si="2"/>
        <v>101660.3</v>
      </c>
      <c r="D14" s="6">
        <f t="shared" si="3"/>
        <v>693.48</v>
      </c>
      <c r="E14" s="6">
        <f t="shared" si="4"/>
        <v>3743.34</v>
      </c>
      <c r="F14" s="5">
        <f t="shared" si="5"/>
        <v>50</v>
      </c>
      <c r="G14" s="6">
        <f t="shared" si="6"/>
        <v>97916.96</v>
      </c>
      <c r="H14" s="6">
        <f t="shared" si="7"/>
        <v>-4486.82</v>
      </c>
    </row>
    <row r="15" spans="1:9" x14ac:dyDescent="0.2">
      <c r="A15" s="5">
        <f t="shared" si="0"/>
        <v>7</v>
      </c>
      <c r="B15" s="7">
        <f t="shared" si="1"/>
        <v>2002</v>
      </c>
      <c r="C15" s="6">
        <f t="shared" si="2"/>
        <v>97916.96</v>
      </c>
      <c r="D15" s="6">
        <f t="shared" si="3"/>
        <v>667.94</v>
      </c>
      <c r="E15" s="6">
        <f t="shared" si="4"/>
        <v>3768.88</v>
      </c>
      <c r="F15" s="5">
        <f t="shared" si="5"/>
        <v>50</v>
      </c>
      <c r="G15" s="6">
        <f t="shared" si="6"/>
        <v>94148.08</v>
      </c>
      <c r="H15" s="6">
        <f t="shared" si="7"/>
        <v>-4486.82</v>
      </c>
    </row>
    <row r="16" spans="1:9" x14ac:dyDescent="0.2">
      <c r="A16" s="5">
        <f t="shared" ref="A16:A68" si="8">IF(ROW()-8&lt;=nbm,ROW()-8,"")</f>
        <v>8</v>
      </c>
      <c r="B16" s="7">
        <f t="shared" si="1"/>
        <v>2002</v>
      </c>
      <c r="C16" s="6">
        <f t="shared" si="2"/>
        <v>94148.08</v>
      </c>
      <c r="D16" s="6">
        <f t="shared" si="3"/>
        <v>642.23</v>
      </c>
      <c r="E16" s="6">
        <f t="shared" si="4"/>
        <v>3794.59</v>
      </c>
      <c r="F16" s="5">
        <f t="shared" si="5"/>
        <v>50</v>
      </c>
      <c r="G16" s="6">
        <f t="shared" si="6"/>
        <v>90353.49</v>
      </c>
      <c r="H16" s="6">
        <f t="shared" si="7"/>
        <v>-4486.82</v>
      </c>
    </row>
    <row r="17" spans="1:8" x14ac:dyDescent="0.2">
      <c r="A17" s="5">
        <f t="shared" si="8"/>
        <v>9</v>
      </c>
      <c r="B17" s="7">
        <f t="shared" si="1"/>
        <v>2002</v>
      </c>
      <c r="C17" s="6">
        <f t="shared" si="2"/>
        <v>90353.49</v>
      </c>
      <c r="D17" s="6">
        <f t="shared" si="3"/>
        <v>616.35</v>
      </c>
      <c r="E17" s="6">
        <f t="shared" si="4"/>
        <v>3820.47</v>
      </c>
      <c r="F17" s="5">
        <f t="shared" si="5"/>
        <v>50</v>
      </c>
      <c r="G17" s="6">
        <f t="shared" si="6"/>
        <v>86533.02</v>
      </c>
      <c r="H17" s="6">
        <f t="shared" si="7"/>
        <v>-4486.82</v>
      </c>
    </row>
    <row r="18" spans="1:8" x14ac:dyDescent="0.2">
      <c r="A18" s="5">
        <f t="shared" si="8"/>
        <v>10</v>
      </c>
      <c r="B18" s="7">
        <f t="shared" si="1"/>
        <v>2002</v>
      </c>
      <c r="C18" s="6">
        <f t="shared" si="2"/>
        <v>86533.02</v>
      </c>
      <c r="D18" s="6">
        <f t="shared" si="3"/>
        <v>590.28</v>
      </c>
      <c r="E18" s="6">
        <f t="shared" si="4"/>
        <v>3846.54</v>
      </c>
      <c r="F18" s="5">
        <f t="shared" si="5"/>
        <v>50</v>
      </c>
      <c r="G18" s="6">
        <f t="shared" si="6"/>
        <v>82686.48000000001</v>
      </c>
      <c r="H18" s="6">
        <f t="shared" si="7"/>
        <v>-4486.82</v>
      </c>
    </row>
    <row r="19" spans="1:8" x14ac:dyDescent="0.2">
      <c r="A19" s="5">
        <f t="shared" si="8"/>
        <v>11</v>
      </c>
      <c r="B19" s="7">
        <f t="shared" si="1"/>
        <v>2002</v>
      </c>
      <c r="C19" s="6">
        <f t="shared" si="2"/>
        <v>82686.48000000001</v>
      </c>
      <c r="D19" s="6">
        <f t="shared" si="3"/>
        <v>564.04999999999995</v>
      </c>
      <c r="E19" s="6">
        <f t="shared" si="4"/>
        <v>3872.77</v>
      </c>
      <c r="F19" s="5">
        <f t="shared" si="5"/>
        <v>50</v>
      </c>
      <c r="G19" s="6">
        <f t="shared" si="6"/>
        <v>78813.710000000006</v>
      </c>
      <c r="H19" s="6">
        <f t="shared" si="7"/>
        <v>-4486.82</v>
      </c>
    </row>
    <row r="20" spans="1:8" x14ac:dyDescent="0.2">
      <c r="A20" s="5">
        <f t="shared" si="8"/>
        <v>12</v>
      </c>
      <c r="B20" s="7">
        <f t="shared" si="1"/>
        <v>2002</v>
      </c>
      <c r="C20" s="6">
        <f t="shared" si="2"/>
        <v>78813.710000000006</v>
      </c>
      <c r="D20" s="6">
        <f t="shared" si="3"/>
        <v>537.63</v>
      </c>
      <c r="E20" s="6">
        <f t="shared" si="4"/>
        <v>3899.19</v>
      </c>
      <c r="F20" s="5">
        <f t="shared" si="5"/>
        <v>50</v>
      </c>
      <c r="G20" s="6">
        <f t="shared" si="6"/>
        <v>74914.52</v>
      </c>
      <c r="H20" s="6">
        <f t="shared" si="7"/>
        <v>-4486.82</v>
      </c>
    </row>
    <row r="21" spans="1:8" x14ac:dyDescent="0.2">
      <c r="A21" s="5">
        <f t="shared" si="8"/>
        <v>13</v>
      </c>
      <c r="B21" s="7">
        <f t="shared" si="1"/>
        <v>2003</v>
      </c>
      <c r="C21" s="6">
        <f t="shared" si="2"/>
        <v>74914.52</v>
      </c>
      <c r="D21" s="6">
        <f t="shared" si="3"/>
        <v>511.03</v>
      </c>
      <c r="E21" s="6">
        <f t="shared" si="4"/>
        <v>3925.79</v>
      </c>
      <c r="F21" s="5">
        <f t="shared" si="5"/>
        <v>50</v>
      </c>
      <c r="G21" s="6">
        <f t="shared" si="6"/>
        <v>70988.73000000001</v>
      </c>
      <c r="H21" s="6">
        <f t="shared" si="7"/>
        <v>-4486.82</v>
      </c>
    </row>
    <row r="22" spans="1:8" x14ac:dyDescent="0.2">
      <c r="A22" s="5">
        <f t="shared" si="8"/>
        <v>14</v>
      </c>
      <c r="B22" s="7">
        <f t="shared" si="1"/>
        <v>2003</v>
      </c>
      <c r="C22" s="6">
        <f t="shared" si="2"/>
        <v>70988.73000000001</v>
      </c>
      <c r="D22" s="6">
        <f t="shared" si="3"/>
        <v>484.25</v>
      </c>
      <c r="E22" s="6">
        <f t="shared" si="4"/>
        <v>3952.57</v>
      </c>
      <c r="F22" s="5">
        <f t="shared" si="5"/>
        <v>50</v>
      </c>
      <c r="G22" s="6">
        <f t="shared" si="6"/>
        <v>67036.160000000003</v>
      </c>
      <c r="H22" s="6">
        <f t="shared" si="7"/>
        <v>-4486.82</v>
      </c>
    </row>
    <row r="23" spans="1:8" x14ac:dyDescent="0.2">
      <c r="A23" s="5">
        <f t="shared" si="8"/>
        <v>15</v>
      </c>
      <c r="B23" s="7">
        <f t="shared" si="1"/>
        <v>2003</v>
      </c>
      <c r="C23" s="6">
        <f t="shared" si="2"/>
        <v>67036.160000000003</v>
      </c>
      <c r="D23" s="6">
        <f t="shared" si="3"/>
        <v>457.29</v>
      </c>
      <c r="E23" s="6">
        <f t="shared" si="4"/>
        <v>3979.53</v>
      </c>
      <c r="F23" s="5">
        <f t="shared" si="5"/>
        <v>50</v>
      </c>
      <c r="G23" s="6">
        <f t="shared" si="6"/>
        <v>63056.630000000005</v>
      </c>
      <c r="H23" s="6">
        <f t="shared" si="7"/>
        <v>-4486.8200000000006</v>
      </c>
    </row>
    <row r="24" spans="1:8" x14ac:dyDescent="0.2">
      <c r="A24" s="5">
        <f t="shared" si="8"/>
        <v>16</v>
      </c>
      <c r="B24" s="7">
        <f t="shared" si="1"/>
        <v>2003</v>
      </c>
      <c r="C24" s="6">
        <f t="shared" si="2"/>
        <v>63056.630000000005</v>
      </c>
      <c r="D24" s="6">
        <f t="shared" si="3"/>
        <v>430.14</v>
      </c>
      <c r="E24" s="6">
        <f t="shared" si="4"/>
        <v>4006.68</v>
      </c>
      <c r="F24" s="5">
        <f t="shared" si="5"/>
        <v>50</v>
      </c>
      <c r="G24" s="6">
        <f t="shared" si="6"/>
        <v>59049.950000000004</v>
      </c>
      <c r="H24" s="6">
        <f t="shared" si="7"/>
        <v>-4486.82</v>
      </c>
    </row>
    <row r="25" spans="1:8" x14ac:dyDescent="0.2">
      <c r="A25" s="5">
        <f t="shared" si="8"/>
        <v>17</v>
      </c>
      <c r="B25" s="7">
        <f t="shared" si="1"/>
        <v>2003</v>
      </c>
      <c r="C25" s="6">
        <f t="shared" si="2"/>
        <v>59049.950000000004</v>
      </c>
      <c r="D25" s="6">
        <f t="shared" si="3"/>
        <v>402.81</v>
      </c>
      <c r="E25" s="6">
        <f t="shared" si="4"/>
        <v>4034.01</v>
      </c>
      <c r="F25" s="5">
        <f t="shared" si="5"/>
        <v>50</v>
      </c>
      <c r="G25" s="6">
        <f t="shared" si="6"/>
        <v>55015.94</v>
      </c>
      <c r="H25" s="6">
        <f t="shared" si="7"/>
        <v>-4486.8200000000006</v>
      </c>
    </row>
    <row r="26" spans="1:8" x14ac:dyDescent="0.2">
      <c r="A26" s="5">
        <f t="shared" si="8"/>
        <v>18</v>
      </c>
      <c r="B26" s="7">
        <f t="shared" si="1"/>
        <v>2003</v>
      </c>
      <c r="C26" s="6">
        <f t="shared" si="2"/>
        <v>55015.94</v>
      </c>
      <c r="D26" s="6">
        <f t="shared" si="3"/>
        <v>375.29</v>
      </c>
      <c r="E26" s="6">
        <f t="shared" si="4"/>
        <v>4061.53</v>
      </c>
      <c r="F26" s="5">
        <f t="shared" si="5"/>
        <v>50</v>
      </c>
      <c r="G26" s="6">
        <f t="shared" si="6"/>
        <v>50954.41</v>
      </c>
      <c r="H26" s="6">
        <f t="shared" si="7"/>
        <v>-4486.8200000000006</v>
      </c>
    </row>
    <row r="27" spans="1:8" x14ac:dyDescent="0.2">
      <c r="A27" s="5">
        <f t="shared" si="8"/>
        <v>19</v>
      </c>
      <c r="B27" s="7">
        <f t="shared" si="1"/>
        <v>2003</v>
      </c>
      <c r="C27" s="6">
        <f t="shared" si="2"/>
        <v>50954.41</v>
      </c>
      <c r="D27" s="6">
        <f t="shared" si="3"/>
        <v>347.59</v>
      </c>
      <c r="E27" s="6">
        <f t="shared" si="4"/>
        <v>4089.23</v>
      </c>
      <c r="F27" s="5">
        <f t="shared" si="5"/>
        <v>50</v>
      </c>
      <c r="G27" s="6">
        <f t="shared" si="6"/>
        <v>46865.18</v>
      </c>
      <c r="H27" s="6">
        <f t="shared" si="7"/>
        <v>-4486.82</v>
      </c>
    </row>
    <row r="28" spans="1:8" x14ac:dyDescent="0.2">
      <c r="A28" s="5">
        <f t="shared" si="8"/>
        <v>20</v>
      </c>
      <c r="B28" s="7">
        <f t="shared" si="1"/>
        <v>2003</v>
      </c>
      <c r="C28" s="6">
        <f t="shared" si="2"/>
        <v>46865.18</v>
      </c>
      <c r="D28" s="6">
        <f t="shared" si="3"/>
        <v>319.69</v>
      </c>
      <c r="E28" s="6">
        <f t="shared" si="4"/>
        <v>4117.13</v>
      </c>
      <c r="F28" s="5">
        <f t="shared" si="5"/>
        <v>50</v>
      </c>
      <c r="G28" s="6">
        <f t="shared" si="6"/>
        <v>42748.05</v>
      </c>
      <c r="H28" s="6">
        <f t="shared" si="7"/>
        <v>-4486.82</v>
      </c>
    </row>
    <row r="29" spans="1:8" x14ac:dyDescent="0.2">
      <c r="A29" s="5">
        <f t="shared" si="8"/>
        <v>21</v>
      </c>
      <c r="B29" s="7">
        <f t="shared" si="1"/>
        <v>2003</v>
      </c>
      <c r="C29" s="6">
        <f t="shared" si="2"/>
        <v>42748.05</v>
      </c>
      <c r="D29" s="6">
        <f t="shared" si="3"/>
        <v>291.61</v>
      </c>
      <c r="E29" s="6">
        <f t="shared" si="4"/>
        <v>4145.21</v>
      </c>
      <c r="F29" s="5">
        <f t="shared" si="5"/>
        <v>50</v>
      </c>
      <c r="G29" s="6">
        <f t="shared" si="6"/>
        <v>38602.840000000004</v>
      </c>
      <c r="H29" s="6">
        <f t="shared" si="7"/>
        <v>-4486.82</v>
      </c>
    </row>
    <row r="30" spans="1:8" x14ac:dyDescent="0.2">
      <c r="A30" s="5">
        <f t="shared" si="8"/>
        <v>22</v>
      </c>
      <c r="B30" s="7">
        <f t="shared" si="1"/>
        <v>2003</v>
      </c>
      <c r="C30" s="6">
        <f t="shared" si="2"/>
        <v>38602.840000000004</v>
      </c>
      <c r="D30" s="6">
        <f t="shared" si="3"/>
        <v>263.33</v>
      </c>
      <c r="E30" s="6">
        <f t="shared" si="4"/>
        <v>4173.49</v>
      </c>
      <c r="F30" s="5">
        <f t="shared" si="5"/>
        <v>50</v>
      </c>
      <c r="G30" s="6">
        <f t="shared" si="6"/>
        <v>34429.350000000006</v>
      </c>
      <c r="H30" s="6">
        <f t="shared" si="7"/>
        <v>-4486.82</v>
      </c>
    </row>
    <row r="31" spans="1:8" x14ac:dyDescent="0.2">
      <c r="A31" s="5">
        <f t="shared" si="8"/>
        <v>23</v>
      </c>
      <c r="B31" s="7">
        <f t="shared" si="1"/>
        <v>2003</v>
      </c>
      <c r="C31" s="6">
        <f t="shared" si="2"/>
        <v>34429.350000000006</v>
      </c>
      <c r="D31" s="6">
        <f t="shared" si="3"/>
        <v>234.86</v>
      </c>
      <c r="E31" s="6">
        <f t="shared" si="4"/>
        <v>4201.96</v>
      </c>
      <c r="F31" s="5">
        <f t="shared" si="5"/>
        <v>50</v>
      </c>
      <c r="G31" s="6">
        <f t="shared" si="6"/>
        <v>30227.390000000007</v>
      </c>
      <c r="H31" s="6">
        <f t="shared" si="7"/>
        <v>-4486.82</v>
      </c>
    </row>
    <row r="32" spans="1:8" x14ac:dyDescent="0.2">
      <c r="A32" s="5">
        <f t="shared" si="8"/>
        <v>24</v>
      </c>
      <c r="B32" s="7">
        <f t="shared" si="1"/>
        <v>2003</v>
      </c>
      <c r="C32" s="6">
        <f t="shared" si="2"/>
        <v>30227.390000000007</v>
      </c>
      <c r="D32" s="6">
        <f t="shared" si="3"/>
        <v>206.2</v>
      </c>
      <c r="E32" s="6">
        <f t="shared" si="4"/>
        <v>4230.62</v>
      </c>
      <c r="F32" s="5">
        <f t="shared" si="5"/>
        <v>50</v>
      </c>
      <c r="G32" s="6">
        <f t="shared" si="6"/>
        <v>25996.770000000008</v>
      </c>
      <c r="H32" s="6">
        <f t="shared" si="7"/>
        <v>-4486.82</v>
      </c>
    </row>
    <row r="33" spans="1:8" x14ac:dyDescent="0.2">
      <c r="A33" s="5">
        <f t="shared" si="8"/>
        <v>25</v>
      </c>
      <c r="B33" s="7">
        <f t="shared" si="1"/>
        <v>2004</v>
      </c>
      <c r="C33" s="6">
        <f t="shared" si="2"/>
        <v>25996.770000000008</v>
      </c>
      <c r="D33" s="6">
        <f t="shared" si="3"/>
        <v>177.34</v>
      </c>
      <c r="E33" s="6">
        <f t="shared" si="4"/>
        <v>4259.4799999999996</v>
      </c>
      <c r="F33" s="5">
        <f t="shared" si="5"/>
        <v>50</v>
      </c>
      <c r="G33" s="6">
        <f t="shared" si="6"/>
        <v>21737.290000000008</v>
      </c>
      <c r="H33" s="6">
        <f t="shared" si="7"/>
        <v>-4486.82</v>
      </c>
    </row>
    <row r="34" spans="1:8" x14ac:dyDescent="0.2">
      <c r="A34" s="5">
        <f t="shared" si="8"/>
        <v>26</v>
      </c>
      <c r="B34" s="7">
        <f t="shared" si="1"/>
        <v>2004</v>
      </c>
      <c r="C34" s="6">
        <f t="shared" si="2"/>
        <v>21737.290000000008</v>
      </c>
      <c r="D34" s="6">
        <f t="shared" si="3"/>
        <v>148.28</v>
      </c>
      <c r="E34" s="6">
        <f t="shared" si="4"/>
        <v>4288.54</v>
      </c>
      <c r="F34" s="5">
        <f t="shared" si="5"/>
        <v>50</v>
      </c>
      <c r="G34" s="6">
        <f t="shared" si="6"/>
        <v>17448.750000000007</v>
      </c>
      <c r="H34" s="6">
        <f t="shared" si="7"/>
        <v>-4486.82</v>
      </c>
    </row>
    <row r="35" spans="1:8" x14ac:dyDescent="0.2">
      <c r="A35" s="5">
        <f t="shared" si="8"/>
        <v>27</v>
      </c>
      <c r="B35" s="7">
        <f t="shared" si="1"/>
        <v>2004</v>
      </c>
      <c r="C35" s="6">
        <f t="shared" si="2"/>
        <v>17448.750000000007</v>
      </c>
      <c r="D35" s="6">
        <f t="shared" si="3"/>
        <v>119.03</v>
      </c>
      <c r="E35" s="6">
        <f t="shared" si="4"/>
        <v>4317.79</v>
      </c>
      <c r="F35" s="5">
        <f t="shared" si="5"/>
        <v>50</v>
      </c>
      <c r="G35" s="6">
        <f t="shared" si="6"/>
        <v>13130.960000000006</v>
      </c>
      <c r="H35" s="6">
        <f t="shared" si="7"/>
        <v>-4486.82</v>
      </c>
    </row>
    <row r="36" spans="1:8" x14ac:dyDescent="0.2">
      <c r="A36" s="5">
        <f t="shared" si="8"/>
        <v>28</v>
      </c>
      <c r="B36" s="7">
        <f t="shared" si="1"/>
        <v>2004</v>
      </c>
      <c r="C36" s="6">
        <f t="shared" si="2"/>
        <v>13130.960000000006</v>
      </c>
      <c r="D36" s="6">
        <f t="shared" si="3"/>
        <v>89.57</v>
      </c>
      <c r="E36" s="6">
        <f t="shared" si="4"/>
        <v>4347.25</v>
      </c>
      <c r="F36" s="5">
        <f t="shared" si="5"/>
        <v>50</v>
      </c>
      <c r="G36" s="6">
        <f t="shared" si="6"/>
        <v>8783.7100000000064</v>
      </c>
      <c r="H36" s="6">
        <f t="shared" si="7"/>
        <v>-4486.82</v>
      </c>
    </row>
    <row r="37" spans="1:8" x14ac:dyDescent="0.2">
      <c r="A37" s="5">
        <f t="shared" si="8"/>
        <v>29</v>
      </c>
      <c r="B37" s="7">
        <f t="shared" si="1"/>
        <v>2004</v>
      </c>
      <c r="C37" s="6">
        <f t="shared" si="2"/>
        <v>8783.7100000000064</v>
      </c>
      <c r="D37" s="6">
        <f t="shared" si="3"/>
        <v>59.92</v>
      </c>
      <c r="E37" s="6">
        <f t="shared" si="4"/>
        <v>4376.8999999999996</v>
      </c>
      <c r="F37" s="5">
        <f t="shared" si="5"/>
        <v>50</v>
      </c>
      <c r="G37" s="6">
        <f t="shared" si="6"/>
        <v>4406.8100000000068</v>
      </c>
      <c r="H37" s="6">
        <f t="shared" si="7"/>
        <v>-4486.82</v>
      </c>
    </row>
    <row r="38" spans="1:8" x14ac:dyDescent="0.2">
      <c r="A38" s="5">
        <f t="shared" si="8"/>
        <v>30</v>
      </c>
      <c r="B38" s="7">
        <f t="shared" si="1"/>
        <v>2004</v>
      </c>
      <c r="C38" s="6">
        <f t="shared" ref="C38:C68" si="9">IF(ISNUMBER($A38),G37,"")</f>
        <v>4406.8100000000068</v>
      </c>
      <c r="D38" s="6">
        <f t="shared" ref="D38:D68" si="10">IF(ISNUMBER($A38),IF(A38=nbm,ROUND(mens-E38,2),ROUND(C38*txm,2)),"")</f>
        <v>30.01</v>
      </c>
      <c r="E38" s="6">
        <f t="shared" ref="E38:E68" si="11">IF(ISNUMBER($A38),IF(A38=nbm,C38,ROUND(mens-D38,2)),"")</f>
        <v>4406.8100000000068</v>
      </c>
      <c r="F38" s="5">
        <f t="shared" si="5"/>
        <v>50</v>
      </c>
      <c r="G38" s="6">
        <f t="shared" ref="G38:G68" si="12">IF(ISNUMBER($A38),G37-E38,"")</f>
        <v>0</v>
      </c>
      <c r="H38" s="6">
        <f t="shared" si="7"/>
        <v>-4486.820000000007</v>
      </c>
    </row>
    <row r="39" spans="1:8" x14ac:dyDescent="0.2">
      <c r="A39" s="5" t="str">
        <f t="shared" si="8"/>
        <v/>
      </c>
      <c r="B39" s="7" t="str">
        <f t="shared" si="1"/>
        <v/>
      </c>
      <c r="C39" s="6" t="str">
        <f t="shared" si="9"/>
        <v/>
      </c>
      <c r="D39" s="6" t="str">
        <f t="shared" si="10"/>
        <v/>
      </c>
      <c r="E39" s="6" t="str">
        <f t="shared" si="11"/>
        <v/>
      </c>
      <c r="F39" s="5" t="str">
        <f t="shared" si="5"/>
        <v/>
      </c>
      <c r="G39" s="6" t="str">
        <f t="shared" si="12"/>
        <v/>
      </c>
      <c r="H39" s="6" t="str">
        <f t="shared" si="7"/>
        <v/>
      </c>
    </row>
    <row r="40" spans="1:8" x14ac:dyDescent="0.2">
      <c r="A40" s="5" t="str">
        <f t="shared" si="8"/>
        <v/>
      </c>
      <c r="B40" s="7" t="str">
        <f t="shared" si="1"/>
        <v/>
      </c>
      <c r="C40" s="6" t="str">
        <f t="shared" si="9"/>
        <v/>
      </c>
      <c r="D40" s="6" t="str">
        <f t="shared" si="10"/>
        <v/>
      </c>
      <c r="E40" s="6" t="str">
        <f t="shared" si="11"/>
        <v/>
      </c>
      <c r="F40" s="5" t="str">
        <f t="shared" si="5"/>
        <v/>
      </c>
      <c r="G40" s="6" t="str">
        <f t="shared" si="12"/>
        <v/>
      </c>
      <c r="H40" s="6" t="str">
        <f t="shared" si="7"/>
        <v/>
      </c>
    </row>
    <row r="41" spans="1:8" x14ac:dyDescent="0.2">
      <c r="A41" s="5" t="str">
        <f t="shared" si="8"/>
        <v/>
      </c>
      <c r="B41" s="7" t="str">
        <f t="shared" si="1"/>
        <v/>
      </c>
      <c r="C41" s="6" t="str">
        <f t="shared" si="9"/>
        <v/>
      </c>
      <c r="D41" s="6" t="str">
        <f t="shared" si="10"/>
        <v/>
      </c>
      <c r="E41" s="6" t="str">
        <f t="shared" si="11"/>
        <v/>
      </c>
      <c r="F41" s="5" t="str">
        <f t="shared" si="5"/>
        <v/>
      </c>
      <c r="G41" s="6" t="str">
        <f t="shared" si="12"/>
        <v/>
      </c>
      <c r="H41" s="6" t="str">
        <f t="shared" si="7"/>
        <v/>
      </c>
    </row>
    <row r="42" spans="1:8" x14ac:dyDescent="0.2">
      <c r="A42" s="5" t="str">
        <f t="shared" si="8"/>
        <v/>
      </c>
      <c r="B42" s="7" t="str">
        <f t="shared" si="1"/>
        <v/>
      </c>
      <c r="C42" s="6" t="str">
        <f t="shared" si="9"/>
        <v/>
      </c>
      <c r="D42" s="6" t="str">
        <f t="shared" si="10"/>
        <v/>
      </c>
      <c r="E42" s="6" t="str">
        <f t="shared" si="11"/>
        <v/>
      </c>
      <c r="F42" s="5" t="str">
        <f t="shared" si="5"/>
        <v/>
      </c>
      <c r="G42" s="6" t="str">
        <f t="shared" si="12"/>
        <v/>
      </c>
      <c r="H42" s="6" t="str">
        <f t="shared" si="7"/>
        <v/>
      </c>
    </row>
    <row r="43" spans="1:8" x14ac:dyDescent="0.2">
      <c r="A43" s="5" t="str">
        <f t="shared" si="8"/>
        <v/>
      </c>
      <c r="B43" s="7" t="str">
        <f t="shared" si="1"/>
        <v/>
      </c>
      <c r="C43" s="6" t="str">
        <f t="shared" si="9"/>
        <v/>
      </c>
      <c r="D43" s="6" t="str">
        <f t="shared" si="10"/>
        <v/>
      </c>
      <c r="E43" s="6" t="str">
        <f t="shared" si="11"/>
        <v/>
      </c>
      <c r="F43" s="5" t="str">
        <f t="shared" si="5"/>
        <v/>
      </c>
      <c r="G43" s="6" t="str">
        <f t="shared" si="12"/>
        <v/>
      </c>
      <c r="H43" s="6" t="str">
        <f t="shared" si="7"/>
        <v/>
      </c>
    </row>
    <row r="44" spans="1:8" x14ac:dyDescent="0.2">
      <c r="A44" s="5" t="str">
        <f t="shared" si="8"/>
        <v/>
      </c>
      <c r="B44" s="7" t="str">
        <f t="shared" si="1"/>
        <v/>
      </c>
      <c r="C44" s="6" t="str">
        <f t="shared" si="9"/>
        <v/>
      </c>
      <c r="D44" s="6" t="str">
        <f t="shared" si="10"/>
        <v/>
      </c>
      <c r="E44" s="6" t="str">
        <f t="shared" si="11"/>
        <v/>
      </c>
      <c r="F44" s="5" t="str">
        <f t="shared" si="5"/>
        <v/>
      </c>
      <c r="G44" s="6" t="str">
        <f t="shared" si="12"/>
        <v/>
      </c>
      <c r="H44" s="6" t="str">
        <f t="shared" si="7"/>
        <v/>
      </c>
    </row>
    <row r="45" spans="1:8" x14ac:dyDescent="0.2">
      <c r="A45" s="5" t="str">
        <f t="shared" si="8"/>
        <v/>
      </c>
      <c r="B45" s="7" t="str">
        <f t="shared" si="1"/>
        <v/>
      </c>
      <c r="C45" s="6" t="str">
        <f t="shared" si="9"/>
        <v/>
      </c>
      <c r="D45" s="6" t="str">
        <f t="shared" si="10"/>
        <v/>
      </c>
      <c r="E45" s="6" t="str">
        <f t="shared" si="11"/>
        <v/>
      </c>
      <c r="F45" s="5" t="str">
        <f t="shared" si="5"/>
        <v/>
      </c>
      <c r="G45" s="6" t="str">
        <f t="shared" si="12"/>
        <v/>
      </c>
      <c r="H45" s="6" t="str">
        <f t="shared" si="7"/>
        <v/>
      </c>
    </row>
    <row r="46" spans="1:8" x14ac:dyDescent="0.2">
      <c r="A46" s="5" t="str">
        <f t="shared" si="8"/>
        <v/>
      </c>
      <c r="B46" s="7" t="str">
        <f t="shared" si="1"/>
        <v/>
      </c>
      <c r="C46" s="6" t="str">
        <f t="shared" si="9"/>
        <v/>
      </c>
      <c r="D46" s="6" t="str">
        <f t="shared" si="10"/>
        <v/>
      </c>
      <c r="E46" s="6" t="str">
        <f t="shared" si="11"/>
        <v/>
      </c>
      <c r="F46" s="5" t="str">
        <f t="shared" si="5"/>
        <v/>
      </c>
      <c r="G46" s="6" t="str">
        <f t="shared" si="12"/>
        <v/>
      </c>
      <c r="H46" s="6" t="str">
        <f t="shared" si="7"/>
        <v/>
      </c>
    </row>
    <row r="47" spans="1:8" x14ac:dyDescent="0.2">
      <c r="A47" s="5" t="str">
        <f t="shared" si="8"/>
        <v/>
      </c>
      <c r="B47" s="7" t="str">
        <f t="shared" si="1"/>
        <v/>
      </c>
      <c r="C47" s="6" t="str">
        <f t="shared" si="9"/>
        <v/>
      </c>
      <c r="D47" s="6" t="str">
        <f t="shared" si="10"/>
        <v/>
      </c>
      <c r="E47" s="6" t="str">
        <f t="shared" si="11"/>
        <v/>
      </c>
      <c r="F47" s="5" t="str">
        <f t="shared" si="5"/>
        <v/>
      </c>
      <c r="G47" s="6" t="str">
        <f t="shared" si="12"/>
        <v/>
      </c>
      <c r="H47" s="6" t="str">
        <f t="shared" si="7"/>
        <v/>
      </c>
    </row>
    <row r="48" spans="1:8" x14ac:dyDescent="0.2">
      <c r="A48" s="5" t="str">
        <f t="shared" si="8"/>
        <v/>
      </c>
      <c r="B48" s="7" t="str">
        <f t="shared" si="1"/>
        <v/>
      </c>
      <c r="C48" s="6" t="str">
        <f t="shared" si="9"/>
        <v/>
      </c>
      <c r="D48" s="6" t="str">
        <f t="shared" si="10"/>
        <v/>
      </c>
      <c r="E48" s="6" t="str">
        <f t="shared" si="11"/>
        <v/>
      </c>
      <c r="F48" s="5" t="str">
        <f t="shared" si="5"/>
        <v/>
      </c>
      <c r="G48" s="6" t="str">
        <f t="shared" si="12"/>
        <v/>
      </c>
      <c r="H48" s="6" t="str">
        <f t="shared" si="7"/>
        <v/>
      </c>
    </row>
    <row r="49" spans="1:8" x14ac:dyDescent="0.2">
      <c r="A49" s="5" t="str">
        <f t="shared" si="8"/>
        <v/>
      </c>
      <c r="B49" s="7" t="str">
        <f t="shared" si="1"/>
        <v/>
      </c>
      <c r="C49" s="6" t="str">
        <f t="shared" si="9"/>
        <v/>
      </c>
      <c r="D49" s="6" t="str">
        <f t="shared" si="10"/>
        <v/>
      </c>
      <c r="E49" s="6" t="str">
        <f t="shared" si="11"/>
        <v/>
      </c>
      <c r="F49" s="5" t="str">
        <f t="shared" si="5"/>
        <v/>
      </c>
      <c r="G49" s="6" t="str">
        <f t="shared" si="12"/>
        <v/>
      </c>
      <c r="H49" s="6" t="str">
        <f t="shared" si="7"/>
        <v/>
      </c>
    </row>
    <row r="50" spans="1:8" x14ac:dyDescent="0.2">
      <c r="A50" s="5" t="str">
        <f t="shared" si="8"/>
        <v/>
      </c>
      <c r="B50" s="7" t="str">
        <f t="shared" si="1"/>
        <v/>
      </c>
      <c r="C50" s="6" t="str">
        <f t="shared" si="9"/>
        <v/>
      </c>
      <c r="D50" s="6" t="str">
        <f t="shared" si="10"/>
        <v/>
      </c>
      <c r="E50" s="6" t="str">
        <f t="shared" si="11"/>
        <v/>
      </c>
      <c r="F50" s="5" t="str">
        <f t="shared" si="5"/>
        <v/>
      </c>
      <c r="G50" s="6" t="str">
        <f t="shared" si="12"/>
        <v/>
      </c>
      <c r="H50" s="6" t="str">
        <f t="shared" si="7"/>
        <v/>
      </c>
    </row>
    <row r="51" spans="1:8" x14ac:dyDescent="0.2">
      <c r="A51" s="5" t="str">
        <f t="shared" si="8"/>
        <v/>
      </c>
      <c r="B51" s="7" t="str">
        <f t="shared" si="1"/>
        <v/>
      </c>
      <c r="C51" s="6" t="str">
        <f t="shared" si="9"/>
        <v/>
      </c>
      <c r="D51" s="6" t="str">
        <f t="shared" si="10"/>
        <v/>
      </c>
      <c r="E51" s="6" t="str">
        <f t="shared" si="11"/>
        <v/>
      </c>
      <c r="F51" s="5" t="str">
        <f t="shared" si="5"/>
        <v/>
      </c>
      <c r="G51" s="6" t="str">
        <f t="shared" si="12"/>
        <v/>
      </c>
      <c r="H51" s="6" t="str">
        <f t="shared" si="7"/>
        <v/>
      </c>
    </row>
    <row r="52" spans="1:8" x14ac:dyDescent="0.2">
      <c r="A52" s="5" t="str">
        <f t="shared" si="8"/>
        <v/>
      </c>
      <c r="B52" s="7" t="str">
        <f t="shared" si="1"/>
        <v/>
      </c>
      <c r="C52" s="6" t="str">
        <f t="shared" si="9"/>
        <v/>
      </c>
      <c r="D52" s="6" t="str">
        <f t="shared" si="10"/>
        <v/>
      </c>
      <c r="E52" s="6" t="str">
        <f t="shared" si="11"/>
        <v/>
      </c>
      <c r="F52" s="5" t="str">
        <f t="shared" si="5"/>
        <v/>
      </c>
      <c r="G52" s="6" t="str">
        <f t="shared" si="12"/>
        <v/>
      </c>
      <c r="H52" s="6" t="str">
        <f t="shared" si="7"/>
        <v/>
      </c>
    </row>
    <row r="53" spans="1:8" x14ac:dyDescent="0.2">
      <c r="A53" s="5" t="str">
        <f t="shared" si="8"/>
        <v/>
      </c>
      <c r="B53" s="7" t="str">
        <f t="shared" si="1"/>
        <v/>
      </c>
      <c r="C53" s="6" t="str">
        <f t="shared" si="9"/>
        <v/>
      </c>
      <c r="D53" s="6" t="str">
        <f t="shared" si="10"/>
        <v/>
      </c>
      <c r="E53" s="6" t="str">
        <f t="shared" si="11"/>
        <v/>
      </c>
      <c r="F53" s="5" t="str">
        <f t="shared" si="5"/>
        <v/>
      </c>
      <c r="G53" s="6" t="str">
        <f t="shared" si="12"/>
        <v/>
      </c>
      <c r="H53" s="6" t="str">
        <f t="shared" si="7"/>
        <v/>
      </c>
    </row>
    <row r="54" spans="1:8" x14ac:dyDescent="0.2">
      <c r="A54" s="5" t="str">
        <f t="shared" si="8"/>
        <v/>
      </c>
      <c r="B54" s="7" t="str">
        <f t="shared" si="1"/>
        <v/>
      </c>
      <c r="C54" s="6" t="str">
        <f t="shared" si="9"/>
        <v/>
      </c>
      <c r="D54" s="6" t="str">
        <f t="shared" si="10"/>
        <v/>
      </c>
      <c r="E54" s="6" t="str">
        <f t="shared" si="11"/>
        <v/>
      </c>
      <c r="F54" s="5" t="str">
        <f t="shared" si="5"/>
        <v/>
      </c>
      <c r="G54" s="6" t="str">
        <f t="shared" si="12"/>
        <v/>
      </c>
      <c r="H54" s="6" t="str">
        <f t="shared" si="7"/>
        <v/>
      </c>
    </row>
    <row r="55" spans="1:8" x14ac:dyDescent="0.2">
      <c r="A55" s="5" t="str">
        <f t="shared" si="8"/>
        <v/>
      </c>
      <c r="B55" s="7" t="str">
        <f t="shared" si="1"/>
        <v/>
      </c>
      <c r="C55" s="6" t="str">
        <f t="shared" si="9"/>
        <v/>
      </c>
      <c r="D55" s="6" t="str">
        <f t="shared" si="10"/>
        <v/>
      </c>
      <c r="E55" s="6" t="str">
        <f t="shared" si="11"/>
        <v/>
      </c>
      <c r="F55" s="5" t="str">
        <f t="shared" si="5"/>
        <v/>
      </c>
      <c r="G55" s="6" t="str">
        <f t="shared" si="12"/>
        <v/>
      </c>
      <c r="H55" s="6" t="str">
        <f t="shared" si="7"/>
        <v/>
      </c>
    </row>
    <row r="56" spans="1:8" x14ac:dyDescent="0.2">
      <c r="A56" s="5" t="str">
        <f t="shared" si="8"/>
        <v/>
      </c>
      <c r="B56" s="7" t="str">
        <f t="shared" si="1"/>
        <v/>
      </c>
      <c r="C56" s="6" t="str">
        <f t="shared" si="9"/>
        <v/>
      </c>
      <c r="D56" s="6" t="str">
        <f t="shared" si="10"/>
        <v/>
      </c>
      <c r="E56" s="6" t="str">
        <f t="shared" si="11"/>
        <v/>
      </c>
      <c r="F56" s="5" t="str">
        <f t="shared" si="5"/>
        <v/>
      </c>
      <c r="G56" s="6" t="str">
        <f t="shared" si="12"/>
        <v/>
      </c>
      <c r="H56" s="6" t="str">
        <f t="shared" si="7"/>
        <v/>
      </c>
    </row>
    <row r="57" spans="1:8" x14ac:dyDescent="0.2">
      <c r="A57" s="5" t="str">
        <f t="shared" si="8"/>
        <v/>
      </c>
      <c r="B57" s="7" t="str">
        <f t="shared" si="1"/>
        <v/>
      </c>
      <c r="C57" s="6" t="str">
        <f t="shared" si="9"/>
        <v/>
      </c>
      <c r="D57" s="6" t="str">
        <f t="shared" si="10"/>
        <v/>
      </c>
      <c r="E57" s="6" t="str">
        <f t="shared" si="11"/>
        <v/>
      </c>
      <c r="F57" s="5" t="str">
        <f t="shared" si="5"/>
        <v/>
      </c>
      <c r="G57" s="6" t="str">
        <f t="shared" si="12"/>
        <v/>
      </c>
      <c r="H57" s="6" t="str">
        <f t="shared" si="7"/>
        <v/>
      </c>
    </row>
    <row r="58" spans="1:8" x14ac:dyDescent="0.2">
      <c r="A58" s="5" t="str">
        <f t="shared" si="8"/>
        <v/>
      </c>
      <c r="B58" s="7" t="str">
        <f t="shared" si="1"/>
        <v/>
      </c>
      <c r="C58" s="6" t="str">
        <f t="shared" si="9"/>
        <v/>
      </c>
      <c r="D58" s="6" t="str">
        <f t="shared" si="10"/>
        <v/>
      </c>
      <c r="E58" s="6" t="str">
        <f t="shared" si="11"/>
        <v/>
      </c>
      <c r="F58" s="5" t="str">
        <f t="shared" si="5"/>
        <v/>
      </c>
      <c r="G58" s="6" t="str">
        <f t="shared" si="12"/>
        <v/>
      </c>
      <c r="H58" s="6" t="str">
        <f t="shared" si="7"/>
        <v/>
      </c>
    </row>
    <row r="59" spans="1:8" x14ac:dyDescent="0.2">
      <c r="A59" s="5" t="str">
        <f t="shared" si="8"/>
        <v/>
      </c>
      <c r="B59" s="7" t="str">
        <f t="shared" si="1"/>
        <v/>
      </c>
      <c r="C59" s="6" t="str">
        <f t="shared" si="9"/>
        <v/>
      </c>
      <c r="D59" s="6" t="str">
        <f t="shared" si="10"/>
        <v/>
      </c>
      <c r="E59" s="6" t="str">
        <f t="shared" si="11"/>
        <v/>
      </c>
      <c r="F59" s="5" t="str">
        <f t="shared" si="5"/>
        <v/>
      </c>
      <c r="G59" s="6" t="str">
        <f t="shared" si="12"/>
        <v/>
      </c>
      <c r="H59" s="6" t="str">
        <f t="shared" si="7"/>
        <v/>
      </c>
    </row>
    <row r="60" spans="1:8" x14ac:dyDescent="0.2">
      <c r="A60" s="5" t="str">
        <f t="shared" si="8"/>
        <v/>
      </c>
      <c r="B60" s="7" t="str">
        <f t="shared" si="1"/>
        <v/>
      </c>
      <c r="C60" s="6" t="str">
        <f t="shared" si="9"/>
        <v/>
      </c>
      <c r="D60" s="6" t="str">
        <f t="shared" si="10"/>
        <v/>
      </c>
      <c r="E60" s="6" t="str">
        <f t="shared" si="11"/>
        <v/>
      </c>
      <c r="F60" s="5" t="str">
        <f t="shared" si="5"/>
        <v/>
      </c>
      <c r="G60" s="6" t="str">
        <f t="shared" si="12"/>
        <v/>
      </c>
      <c r="H60" s="6" t="str">
        <f t="shared" si="7"/>
        <v/>
      </c>
    </row>
    <row r="61" spans="1:8" x14ac:dyDescent="0.2">
      <c r="A61" s="5" t="str">
        <f t="shared" si="8"/>
        <v/>
      </c>
      <c r="B61" s="7" t="str">
        <f t="shared" si="1"/>
        <v/>
      </c>
      <c r="C61" s="6" t="str">
        <f t="shared" si="9"/>
        <v/>
      </c>
      <c r="D61" s="6" t="str">
        <f t="shared" si="10"/>
        <v/>
      </c>
      <c r="E61" s="6" t="str">
        <f t="shared" si="11"/>
        <v/>
      </c>
      <c r="F61" s="5" t="str">
        <f t="shared" si="5"/>
        <v/>
      </c>
      <c r="G61" s="6" t="str">
        <f t="shared" si="12"/>
        <v/>
      </c>
      <c r="H61" s="6" t="str">
        <f t="shared" si="7"/>
        <v/>
      </c>
    </row>
    <row r="62" spans="1:8" x14ac:dyDescent="0.2">
      <c r="A62" s="5" t="str">
        <f t="shared" si="8"/>
        <v/>
      </c>
      <c r="B62" s="7" t="str">
        <f t="shared" si="1"/>
        <v/>
      </c>
      <c r="C62" s="6" t="str">
        <f t="shared" si="9"/>
        <v/>
      </c>
      <c r="D62" s="6" t="str">
        <f t="shared" si="10"/>
        <v/>
      </c>
      <c r="E62" s="6" t="str">
        <f t="shared" si="11"/>
        <v/>
      </c>
      <c r="F62" s="5" t="str">
        <f t="shared" si="5"/>
        <v/>
      </c>
      <c r="G62" s="6" t="str">
        <f t="shared" si="12"/>
        <v/>
      </c>
      <c r="H62" s="6" t="str">
        <f t="shared" si="7"/>
        <v/>
      </c>
    </row>
    <row r="63" spans="1:8" x14ac:dyDescent="0.2">
      <c r="A63" s="5" t="str">
        <f t="shared" si="8"/>
        <v/>
      </c>
      <c r="B63" s="7" t="str">
        <f t="shared" si="1"/>
        <v/>
      </c>
      <c r="C63" s="6" t="str">
        <f t="shared" si="9"/>
        <v/>
      </c>
      <c r="D63" s="6" t="str">
        <f t="shared" si="10"/>
        <v/>
      </c>
      <c r="E63" s="6" t="str">
        <f t="shared" si="11"/>
        <v/>
      </c>
      <c r="F63" s="5" t="str">
        <f t="shared" si="5"/>
        <v/>
      </c>
      <c r="G63" s="6" t="str">
        <f t="shared" si="12"/>
        <v/>
      </c>
      <c r="H63" s="6" t="str">
        <f t="shared" si="7"/>
        <v/>
      </c>
    </row>
    <row r="64" spans="1:8" x14ac:dyDescent="0.2">
      <c r="A64" s="5" t="str">
        <f t="shared" si="8"/>
        <v/>
      </c>
      <c r="B64" s="7" t="str">
        <f t="shared" si="1"/>
        <v/>
      </c>
      <c r="C64" s="6" t="str">
        <f t="shared" si="9"/>
        <v/>
      </c>
      <c r="D64" s="6" t="str">
        <f t="shared" si="10"/>
        <v/>
      </c>
      <c r="E64" s="6" t="str">
        <f t="shared" si="11"/>
        <v/>
      </c>
      <c r="F64" s="5" t="str">
        <f t="shared" si="5"/>
        <v/>
      </c>
      <c r="G64" s="6" t="str">
        <f t="shared" si="12"/>
        <v/>
      </c>
      <c r="H64" s="6" t="str">
        <f t="shared" si="7"/>
        <v/>
      </c>
    </row>
    <row r="65" spans="1:8" x14ac:dyDescent="0.2">
      <c r="A65" s="5" t="str">
        <f t="shared" si="8"/>
        <v/>
      </c>
      <c r="B65" s="7" t="str">
        <f t="shared" si="1"/>
        <v/>
      </c>
      <c r="C65" s="6" t="str">
        <f t="shared" si="9"/>
        <v/>
      </c>
      <c r="D65" s="6" t="str">
        <f t="shared" si="10"/>
        <v/>
      </c>
      <c r="E65" s="6" t="str">
        <f t="shared" si="11"/>
        <v/>
      </c>
      <c r="F65" s="5" t="str">
        <f t="shared" si="5"/>
        <v/>
      </c>
      <c r="G65" s="6" t="str">
        <f t="shared" si="12"/>
        <v/>
      </c>
      <c r="H65" s="6" t="str">
        <f t="shared" si="7"/>
        <v/>
      </c>
    </row>
    <row r="66" spans="1:8" x14ac:dyDescent="0.2">
      <c r="A66" s="5" t="str">
        <f t="shared" si="8"/>
        <v/>
      </c>
      <c r="B66" s="7" t="str">
        <f t="shared" si="1"/>
        <v/>
      </c>
      <c r="C66" s="6" t="str">
        <f t="shared" si="9"/>
        <v/>
      </c>
      <c r="D66" s="6" t="str">
        <f t="shared" si="10"/>
        <v/>
      </c>
      <c r="E66" s="6" t="str">
        <f t="shared" si="11"/>
        <v/>
      </c>
      <c r="F66" s="5" t="str">
        <f t="shared" si="5"/>
        <v/>
      </c>
      <c r="G66" s="6" t="str">
        <f t="shared" si="12"/>
        <v/>
      </c>
      <c r="H66" s="6" t="str">
        <f t="shared" si="7"/>
        <v/>
      </c>
    </row>
    <row r="67" spans="1:8" x14ac:dyDescent="0.2">
      <c r="A67" s="5" t="str">
        <f t="shared" si="8"/>
        <v/>
      </c>
      <c r="B67" s="7" t="str">
        <f t="shared" si="1"/>
        <v/>
      </c>
      <c r="C67" s="6" t="str">
        <f t="shared" si="9"/>
        <v/>
      </c>
      <c r="D67" s="6" t="str">
        <f t="shared" si="10"/>
        <v/>
      </c>
      <c r="E67" s="6" t="str">
        <f t="shared" si="11"/>
        <v/>
      </c>
      <c r="F67" s="5" t="str">
        <f t="shared" si="5"/>
        <v/>
      </c>
      <c r="G67" s="6" t="str">
        <f t="shared" si="12"/>
        <v/>
      </c>
      <c r="H67" s="6" t="str">
        <f t="shared" si="7"/>
        <v/>
      </c>
    </row>
    <row r="68" spans="1:8" x14ac:dyDescent="0.2">
      <c r="A68" s="5" t="str">
        <f t="shared" si="8"/>
        <v/>
      </c>
      <c r="B68" s="7" t="str">
        <f t="shared" si="1"/>
        <v/>
      </c>
      <c r="C68" s="6" t="str">
        <f t="shared" si="9"/>
        <v/>
      </c>
      <c r="D68" s="6" t="str">
        <f t="shared" si="10"/>
        <v/>
      </c>
      <c r="E68" s="6" t="str">
        <f t="shared" si="11"/>
        <v/>
      </c>
      <c r="F68" s="5" t="str">
        <f t="shared" si="5"/>
        <v/>
      </c>
      <c r="G68" s="6" t="str">
        <f t="shared" si="12"/>
        <v/>
      </c>
      <c r="H68" s="6" t="str">
        <f t="shared" si="7"/>
        <v/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19</vt:i4>
      </vt:variant>
    </vt:vector>
  </HeadingPairs>
  <TitlesOfParts>
    <vt:vector size="23" baseType="lpstr">
      <vt:lpstr>Paramètres et évaluation</vt:lpstr>
      <vt:lpstr>Récapitulatif comptable</vt:lpstr>
      <vt:lpstr>tab_fer</vt:lpstr>
      <vt:lpstr>1ère version</vt:lpstr>
      <vt:lpstr>'Paramètres et évaluation'!ano</vt:lpstr>
      <vt:lpstr>ano</vt:lpstr>
      <vt:lpstr>'Paramètres et évaluation'!F</vt:lpstr>
      <vt:lpstr>F</vt:lpstr>
      <vt:lpstr>'Paramètres et évaluation'!fra</vt:lpstr>
      <vt:lpstr>fra</vt:lpstr>
      <vt:lpstr>'Paramètres et évaluation'!K</vt:lpstr>
      <vt:lpstr>K</vt:lpstr>
      <vt:lpstr>'Paramètres et évaluation'!mens</vt:lpstr>
      <vt:lpstr>mens</vt:lpstr>
      <vt:lpstr>'Paramètres et évaluation'!nbm</vt:lpstr>
      <vt:lpstr>nbm</vt:lpstr>
      <vt:lpstr>nl</vt:lpstr>
      <vt:lpstr>'Paramètres et évaluation'!trm</vt:lpstr>
      <vt:lpstr>trm</vt:lpstr>
      <vt:lpstr>'Paramètres et évaluation'!txa</vt:lpstr>
      <vt:lpstr>txa</vt:lpstr>
      <vt:lpstr>'Paramètres et évaluation'!txm</vt:lpstr>
      <vt:lpstr>txm</vt:lpstr>
    </vt:vector>
  </TitlesOfParts>
  <Company>FSE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etudiant</dc:creator>
  <cp:lastModifiedBy>gac</cp:lastModifiedBy>
  <dcterms:created xsi:type="dcterms:W3CDTF">2001-09-14T16:55:11Z</dcterms:created>
  <dcterms:modified xsi:type="dcterms:W3CDTF">2014-02-05T06:19:57Z</dcterms:modified>
</cp:coreProperties>
</file>