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7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9.xml" ContentType="application/vnd.openxmlformats-officedocument.drawing+xml"/>
  <Override PartName="/xl/worksheets/sheet45.xml" ContentType="application/vnd.openxmlformats-officedocument.spreadsheetml.worksheet+xml"/>
  <Override PartName="/xl/drawings/drawing10.xml" ContentType="application/vnd.openxmlformats-officedocument.drawing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940" tabRatio="650" activeTab="0"/>
  </bookViews>
  <sheets>
    <sheet name="A0" sheetId="1" r:id="rId1"/>
    <sheet name="A1" sheetId="2" r:id="rId2"/>
    <sheet name="A2" sheetId="3" r:id="rId3"/>
    <sheet name="A10" sheetId="4" r:id="rId4"/>
    <sheet name="B1 " sheetId="5" r:id="rId5"/>
    <sheet name="B2" sheetId="6" r:id="rId6"/>
    <sheet name="B3 (1 sur 2)" sheetId="7" r:id="rId7"/>
    <sheet name="B3 (2 sur 2)" sheetId="8" r:id="rId8"/>
    <sheet name="B4" sheetId="9" r:id="rId9"/>
    <sheet name="B5" sheetId="10" r:id="rId10"/>
    <sheet name="C1" sheetId="11" r:id="rId11"/>
    <sheet name="C2" sheetId="12" r:id="rId12"/>
    <sheet name="D1" sheetId="13" r:id="rId13"/>
    <sheet name="D2" sheetId="14" r:id="rId14"/>
    <sheet name="D3" sheetId="15" r:id="rId15"/>
    <sheet name="E1 " sheetId="16" r:id="rId16"/>
    <sheet name="E2" sheetId="17" r:id="rId17"/>
    <sheet name="E4" sheetId="18" r:id="rId18"/>
    <sheet name="F1 " sheetId="19" r:id="rId19"/>
    <sheet name="G1" sheetId="20" r:id="rId20"/>
    <sheet name="H1 " sheetId="21" r:id="rId21"/>
    <sheet name="H1 bis" sheetId="22" r:id="rId22"/>
    <sheet name="H2" sheetId="23" r:id="rId23"/>
    <sheet name="H3 " sheetId="24" r:id="rId24"/>
    <sheet name="H4" sheetId="25" r:id="rId25"/>
    <sheet name="H5" sheetId="26" r:id="rId26"/>
    <sheet name="H6" sheetId="27" r:id="rId27"/>
    <sheet name="H6 (2)" sheetId="28" r:id="rId28"/>
    <sheet name="I1" sheetId="29" r:id="rId29"/>
    <sheet name="I1(2)" sheetId="30" r:id="rId30"/>
    <sheet name="I3 (1 sur 2) " sheetId="31" r:id="rId31"/>
    <sheet name="I3 (2 sur 2)" sheetId="32" r:id="rId32"/>
    <sheet name="I4" sheetId="33" r:id="rId33"/>
    <sheet name="I5" sheetId="34" r:id="rId34"/>
    <sheet name="J1" sheetId="35" r:id="rId35"/>
    <sheet name="J2" sheetId="36" r:id="rId36"/>
    <sheet name="J3" sheetId="37" r:id="rId37"/>
    <sheet name="K1" sheetId="38" r:id="rId38"/>
    <sheet name="K2" sheetId="39" r:id="rId39"/>
    <sheet name="K3" sheetId="40" r:id="rId40"/>
    <sheet name="L1" sheetId="41" r:id="rId41"/>
    <sheet name="L2" sheetId="42" r:id="rId42"/>
    <sheet name="ZA" sheetId="43" r:id="rId43"/>
    <sheet name="ZB" sheetId="44" r:id="rId44"/>
    <sheet name="ZZ " sheetId="45" r:id="rId45"/>
    <sheet name="A référencer" sheetId="46" r:id="rId46"/>
  </sheets>
  <definedNames>
    <definedName name="_Regression_Int" localSheetId="20" hidden="1">1</definedName>
    <definedName name="_Regression_Int" localSheetId="22" hidden="1">1</definedName>
    <definedName name="_Regression_Int" localSheetId="32" hidden="1">1</definedName>
    <definedName name="_xlnm.Print_Titles" localSheetId="9">'B5'!$6:$7</definedName>
    <definedName name="_xlnm.Print_Titles" localSheetId="29">'I1(2)'!$1:$8</definedName>
    <definedName name="_xlnm.Print_Titles" localSheetId="41">'L2'!$1:$5</definedName>
    <definedName name="_xlnm.Print_Titles" localSheetId="44">'ZZ '!$1:$6</definedName>
    <definedName name="Z_AC9DABE1_1F09_11D7_AA9D_00D0590F8A9E_.wvu.Cols" localSheetId="20" hidden="1">'H1 '!$E:$E</definedName>
    <definedName name="Z_AC9DABE1_1F09_11D7_AA9D_00D0590F8A9E_.wvu.Cols" localSheetId="22" hidden="1">'H2'!$E:$E</definedName>
    <definedName name="Z_AC9DABE1_1F09_11D7_AA9D_00D0590F8A9E_.wvu.PrintArea" localSheetId="45" hidden="1">'A référencer'!$A$1:$I$5</definedName>
    <definedName name="Z_AC9DABE1_1F09_11D7_AA9D_00D0590F8A9E_.wvu.PrintArea" localSheetId="0" hidden="1">'A0'!$A$1:$F$11</definedName>
    <definedName name="Z_AC9DABE1_1F09_11D7_AA9D_00D0590F8A9E_.wvu.PrintArea" localSheetId="1" hidden="1">'A1'!$A$1:$G$58</definedName>
    <definedName name="Z_AC9DABE1_1F09_11D7_AA9D_00D0590F8A9E_.wvu.PrintArea" localSheetId="3" hidden="1">'A10'!$A$1:$D$44</definedName>
    <definedName name="Z_AC9DABE1_1F09_11D7_AA9D_00D0590F8A9E_.wvu.PrintArea" localSheetId="2" hidden="1">'A2'!$A$1:$F$56</definedName>
    <definedName name="Z_AC9DABE1_1F09_11D7_AA9D_00D0590F8A9E_.wvu.PrintArea" localSheetId="4" hidden="1">'B1 '!$A$1:$D$55</definedName>
    <definedName name="Z_AC9DABE1_1F09_11D7_AA9D_00D0590F8A9E_.wvu.PrintArea" localSheetId="5" hidden="1">'B2'!$A$1:$D$43</definedName>
    <definedName name="Z_AC9DABE1_1F09_11D7_AA9D_00D0590F8A9E_.wvu.PrintArea" localSheetId="6" hidden="1">'B3 (1 sur 2)'!$A$1:$K$28</definedName>
    <definedName name="Z_AC9DABE1_1F09_11D7_AA9D_00D0590F8A9E_.wvu.PrintArea" localSheetId="7" hidden="1">'B3 (2 sur 2)'!$A$1:$K$27</definedName>
    <definedName name="Z_AC9DABE1_1F09_11D7_AA9D_00D0590F8A9E_.wvu.PrintArea" localSheetId="10" hidden="1">'C1'!$A$1:$G$53</definedName>
    <definedName name="Z_AC9DABE1_1F09_11D7_AA9D_00D0590F8A9E_.wvu.PrintArea" localSheetId="11" hidden="1">'C2'!$A$1:$F$60</definedName>
    <definedName name="Z_AC9DABE1_1F09_11D7_AA9D_00D0590F8A9E_.wvu.PrintArea" localSheetId="15" hidden="1">'E1 '!$A$1:$G$53</definedName>
    <definedName name="Z_AC9DABE1_1F09_11D7_AA9D_00D0590F8A9E_.wvu.PrintArea" localSheetId="16" hidden="1">'E2'!$A$1:$F$60</definedName>
    <definedName name="Z_AC9DABE1_1F09_11D7_AA9D_00D0590F8A9E_.wvu.PrintArea" localSheetId="17" hidden="1">'E4'!$A$1:$O$39</definedName>
    <definedName name="Z_AC9DABE1_1F09_11D7_AA9D_00D0590F8A9E_.wvu.PrintArea" localSheetId="18" hidden="1">'F1 '!$A$1:$F$47</definedName>
    <definedName name="Z_AC9DABE1_1F09_11D7_AA9D_00D0590F8A9E_.wvu.PrintArea" localSheetId="19" hidden="1">'G1'!$A$1:$F$50</definedName>
    <definedName name="Z_AC9DABE1_1F09_11D7_AA9D_00D0590F8A9E_.wvu.PrintArea" localSheetId="20" hidden="1">'H1 '!$A$1:$D$45</definedName>
    <definedName name="Z_AC9DABE1_1F09_11D7_AA9D_00D0590F8A9E_.wvu.PrintArea" localSheetId="22" hidden="1">'H2'!$A$1:$D$65</definedName>
    <definedName name="Z_AC9DABE1_1F09_11D7_AA9D_00D0590F8A9E_.wvu.PrintArea" localSheetId="23" hidden="1">'H3 '!$A$1:$G$69</definedName>
    <definedName name="Z_AC9DABE1_1F09_11D7_AA9D_00D0590F8A9E_.wvu.PrintArea" localSheetId="24" hidden="1">'H4'!$A$1:$G$51</definedName>
    <definedName name="Z_AC9DABE1_1F09_11D7_AA9D_00D0590F8A9E_.wvu.PrintArea" localSheetId="25" hidden="1">'H5'!$A$1:$G$52</definedName>
    <definedName name="Z_AC9DABE1_1F09_11D7_AA9D_00D0590F8A9E_.wvu.PrintArea" localSheetId="29" hidden="1">'I1(2)'!$A$1:$I$113</definedName>
    <definedName name="Z_AC9DABE1_1F09_11D7_AA9D_00D0590F8A9E_.wvu.PrintArea" localSheetId="31" hidden="1">'I3 (2 sur 2)'!$A$1:$G$51</definedName>
    <definedName name="Z_AC9DABE1_1F09_11D7_AA9D_00D0590F8A9E_.wvu.PrintArea" localSheetId="33" hidden="1">'I5'!$A$1:$G$51</definedName>
    <definedName name="Z_AC9DABE1_1F09_11D7_AA9D_00D0590F8A9E_.wvu.PrintArea" localSheetId="34" hidden="1">'J1'!$A$1:$F$61</definedName>
    <definedName name="Z_AC9DABE1_1F09_11D7_AA9D_00D0590F8A9E_.wvu.PrintArea" localSheetId="35" hidden="1">'J2'!$A$1:$G$43</definedName>
    <definedName name="Z_AC9DABE1_1F09_11D7_AA9D_00D0590F8A9E_.wvu.PrintArea" localSheetId="37" hidden="1">'K1'!$A$1:$G$51</definedName>
    <definedName name="Z_AC9DABE1_1F09_11D7_AA9D_00D0590F8A9E_.wvu.PrintArea" localSheetId="38" hidden="1">'K2'!$A$1:$G$49</definedName>
    <definedName name="Z_AC9DABE1_1F09_11D7_AA9D_00D0590F8A9E_.wvu.PrintArea" localSheetId="41" hidden="1">'L2'!$A$1:$F$84</definedName>
    <definedName name="Z_AC9DABE1_1F09_11D7_AA9D_00D0590F8A9E_.wvu.PrintArea" localSheetId="44" hidden="1">'ZZ '!$A$1:$G$125</definedName>
    <definedName name="Z_AC9DABE1_1F09_11D7_AA9D_00D0590F8A9E_.wvu.PrintTitles" localSheetId="29" hidden="1">'I1(2)'!$1:$8</definedName>
    <definedName name="Z_AC9DABE1_1F09_11D7_AA9D_00D0590F8A9E_.wvu.PrintTitles" localSheetId="41" hidden="1">'L2'!$1:$5</definedName>
    <definedName name="Z_AC9DABE1_1F09_11D7_AA9D_00D0590F8A9E_.wvu.PrintTitles" localSheetId="44" hidden="1">'ZZ '!$1:$6</definedName>
    <definedName name="_xlnm.Print_Area" localSheetId="45">'A référencer'!$A$1:$I$48</definedName>
    <definedName name="_xlnm.Print_Area" localSheetId="0">'A0'!$A$1:$F$37</definedName>
    <definedName name="_xlnm.Print_Area" localSheetId="1">'A1'!$A$1:$G$60</definedName>
    <definedName name="_xlnm.Print_Area" localSheetId="3">'A10'!$A$1:$D$44</definedName>
    <definedName name="_xlnm.Print_Area" localSheetId="2">'A2'!$A$1:$F$56</definedName>
    <definedName name="_xlnm.Print_Area" localSheetId="4">'B1 '!$A$1:$D$55</definedName>
    <definedName name="_xlnm.Print_Area" localSheetId="5">'B2'!$A$1:$D$43</definedName>
    <definedName name="_xlnm.Print_Area" localSheetId="6">'B3 (1 sur 2)'!$A$1:$K$28</definedName>
    <definedName name="_xlnm.Print_Area" localSheetId="7">'B3 (2 sur 2)'!$A$1:$K$27</definedName>
    <definedName name="_xlnm.Print_Area" localSheetId="9">'B5'!$A$1:$Q$79</definedName>
    <definedName name="_xlnm.Print_Area" localSheetId="10">'C1'!$A$1:$G$53</definedName>
    <definedName name="_xlnm.Print_Area" localSheetId="11">'C2'!$A$1:$F$60</definedName>
    <definedName name="_xlnm.Print_Area" localSheetId="13">'D2'!$A$1:$K$30</definedName>
    <definedName name="_xlnm.Print_Area" localSheetId="14">'D3'!$A$3:$S$76</definedName>
    <definedName name="_xlnm.Print_Area" localSheetId="15">'E1 '!$A$1:$G$53</definedName>
    <definedName name="_xlnm.Print_Area" localSheetId="16">'E2'!$A$1:$F$60</definedName>
    <definedName name="_xlnm.Print_Area" localSheetId="17">'E4'!$A$1:$O$39</definedName>
    <definedName name="_xlnm.Print_Area" localSheetId="18">'F1 '!$A$1:$F$47</definedName>
    <definedName name="_xlnm.Print_Area" localSheetId="19">'G1'!$A$1:$F$50</definedName>
    <definedName name="_xlnm.Print_Area" localSheetId="20">'H1 '!$A$1:$D$45</definedName>
    <definedName name="_xlnm.Print_Area" localSheetId="21">'H1 bis'!$A$2:$L$52</definedName>
    <definedName name="_xlnm.Print_Area" localSheetId="22">'H2'!$A$1:$D$65</definedName>
    <definedName name="_xlnm.Print_Area" localSheetId="23">'H3 '!$A$1:$G$69</definedName>
    <definedName name="_xlnm.Print_Area" localSheetId="24">'H4'!$A$1:$G$51</definedName>
    <definedName name="_xlnm.Print_Area" localSheetId="25">'H5'!$A$1:$G$52</definedName>
    <definedName name="_xlnm.Print_Area" localSheetId="29">'I1(2)'!$A$1:$I$113</definedName>
    <definedName name="_xlnm.Print_Area" localSheetId="30">'I3 (1 sur 2) '!$A$1:$G$88</definedName>
    <definedName name="_xlnm.Print_Area" localSheetId="31">'I3 (2 sur 2)'!$A$1:$G$51</definedName>
    <definedName name="_xlnm.Print_Area" localSheetId="33">'I5'!$A$1:$G$51</definedName>
    <definedName name="_xlnm.Print_Area" localSheetId="34">'J1'!$A$1:$F$61</definedName>
    <definedName name="_xlnm.Print_Area" localSheetId="35">'J2'!$A$1:$G$43</definedName>
    <definedName name="_xlnm.Print_Area" localSheetId="37">'K1'!$A$1:$G$51</definedName>
    <definedName name="_xlnm.Print_Area" localSheetId="38">'K2'!$A$1:$G$49</definedName>
    <definedName name="_xlnm.Print_Area" localSheetId="40">'L1'!$A$1:$E$41</definedName>
    <definedName name="_xlnm.Print_Area" localSheetId="41">'L2'!$A$1:$F$84</definedName>
    <definedName name="_xlnm.Print_Area" localSheetId="42">'ZA'!$A$1:$H$176</definedName>
    <definedName name="_xlnm.Print_Area" localSheetId="43">'ZB'!$A$1:$H$87</definedName>
    <definedName name="_xlnm.Print_Area" localSheetId="44">'ZZ '!$A$1:$G$188</definedName>
    <definedName name="Zone_impres_MI" localSheetId="20">'H1 '!$A$3:$E$44</definedName>
    <definedName name="Zone_impres_MI" localSheetId="22">'H2'!$A$3:$E$63</definedName>
    <definedName name="Zone_impres_MI" localSheetId="32">'I4'!#REF!</definedName>
  </definedNames>
  <calcPr fullCalcOnLoad="1"/>
</workbook>
</file>

<file path=xl/sharedStrings.xml><?xml version="1.0" encoding="utf-8"?>
<sst xmlns="http://schemas.openxmlformats.org/spreadsheetml/2006/main" count="2092" uniqueCount="1121">
  <si>
    <t>RAPPROCHEMENT COMPTABILITE / D.A.S. / LIVRE DE PAIE</t>
  </si>
  <si>
    <t>N° COMPTE</t>
  </si>
  <si>
    <t>Libellé</t>
  </si>
  <si>
    <t>TOTAL EN COMPTABILITE</t>
  </si>
  <si>
    <t>TOTAL LIVRE DE PAYE</t>
  </si>
  <si>
    <t>TOTAL D.A.S</t>
  </si>
  <si>
    <t>PROVISION POUR CONGES PAYES ET CHARGES SUR C.P.</t>
  </si>
  <si>
    <t>jours C.P.</t>
  </si>
  <si>
    <t>SALARIES</t>
  </si>
  <si>
    <t>BRUT</t>
  </si>
  <si>
    <t>y compris les</t>
  </si>
  <si>
    <t>PROVISION</t>
  </si>
  <si>
    <t>samedis</t>
  </si>
  <si>
    <t>Coefficient de charges retenu pour l'exercice</t>
  </si>
  <si>
    <t>Total salaires</t>
  </si>
  <si>
    <t>Total charges sociales</t>
  </si>
  <si>
    <t>RECAPITULATION</t>
  </si>
  <si>
    <t>Provision pour congés payés</t>
  </si>
  <si>
    <t>Charges sociales s/congés payés</t>
  </si>
  <si>
    <t xml:space="preserve">Total Congés payés + Charges </t>
  </si>
  <si>
    <t>BASE DE REFERENCE</t>
  </si>
  <si>
    <t>Porter tous les comptes 42 dans le tableau ci-dessous</t>
  </si>
  <si>
    <t>Joindre les justificatifs et porter dans la colonne "Ref." un référencement (H4/2, H4/3….), ou</t>
  </si>
  <si>
    <t>indiquer la référence d'une éventuelle autre note de contrôle.</t>
  </si>
  <si>
    <t>Renseignements complémentaires</t>
  </si>
  <si>
    <t>Réf.</t>
  </si>
  <si>
    <t xml:space="preserve">Débit </t>
  </si>
  <si>
    <t>Porter tous les comptes 43 dans le tableau ci-dessous</t>
  </si>
  <si>
    <t>A PAYER</t>
  </si>
  <si>
    <t>AVANCES</t>
  </si>
  <si>
    <t xml:space="preserve">Extourne </t>
  </si>
  <si>
    <t>Désignation</t>
  </si>
  <si>
    <t>Periode</t>
  </si>
  <si>
    <t>échu de</t>
  </si>
  <si>
    <t>Sous total :</t>
  </si>
  <si>
    <t>I1 (1)</t>
  </si>
  <si>
    <t>T.V.A. SUR LES DEBITS</t>
  </si>
  <si>
    <t>n° de compte</t>
  </si>
  <si>
    <t>libellé</t>
  </si>
  <si>
    <t>C.A. France</t>
  </si>
  <si>
    <t>Export</t>
  </si>
  <si>
    <t>Autres opérations non</t>
  </si>
  <si>
    <t>Achats</t>
  </si>
  <si>
    <t xml:space="preserve">TVA </t>
  </si>
  <si>
    <t>"comptabilité"</t>
  </si>
  <si>
    <t>soumises à T.V.A.</t>
  </si>
  <si>
    <t>CEE</t>
  </si>
  <si>
    <t>Récupérable</t>
  </si>
  <si>
    <r>
      <t xml:space="preserve">Régularisations </t>
    </r>
    <r>
      <rPr>
        <b/>
        <u val="single"/>
        <sz val="8"/>
        <rFont val="Arial"/>
        <family val="2"/>
      </rPr>
      <t>(si inclus ci-dessus)</t>
    </r>
  </si>
  <si>
    <t>à ajouter : ( mettre le signe + )</t>
  </si>
  <si>
    <t>F.A.E. début exercice</t>
  </si>
  <si>
    <t>A.A.E. fin d'exercice</t>
  </si>
  <si>
    <t>Travaux d'avance fin exercice</t>
  </si>
  <si>
    <t>à déduire (mettre le signe - )</t>
  </si>
  <si>
    <t>F.A.E. fin d'exercice</t>
  </si>
  <si>
    <t>A.A.E. début exercice</t>
  </si>
  <si>
    <t>Travaux d'avance début exercice</t>
  </si>
  <si>
    <t>Créances irrécouvrables</t>
  </si>
  <si>
    <t xml:space="preserve">TOTAL DES BASES </t>
  </si>
  <si>
    <t>CA3 CA4 : bases déclarées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</si>
  <si>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</si>
  <si>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</si>
  <si>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</si>
  <si>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</si>
  <si>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</si>
  <si>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</si>
  <si>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</si>
  <si>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</si>
  <si>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</si>
  <si>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</si>
  <si>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</si>
  <si>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</si>
  <si>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DES BASES CA3 CA4</t>
  </si>
  <si>
    <t>Insuffisance déclaration</t>
  </si>
  <si>
    <t>Trop déclaré</t>
  </si>
  <si>
    <t>I1 (2)</t>
  </si>
  <si>
    <t>Répartition chiffre d'affaires</t>
  </si>
  <si>
    <t>Comptes</t>
  </si>
  <si>
    <t>Intitulés</t>
  </si>
  <si>
    <t>Taux TVA</t>
  </si>
  <si>
    <t>Autres éxonérés</t>
  </si>
  <si>
    <t xml:space="preserve"> * Produits</t>
  </si>
  <si>
    <t>TOTAL C.A TAXABLE SUR LIASSE FISCALE</t>
  </si>
  <si>
    <t>TOTAL T.T.C</t>
  </si>
  <si>
    <t>* Corrections début d'exercice ( mettre le signe )</t>
  </si>
  <si>
    <t>+ Factures à établir</t>
  </si>
  <si>
    <t>- Avoirs à établir</t>
  </si>
  <si>
    <t>- Travaux d'avance</t>
  </si>
  <si>
    <t>+ Clients</t>
  </si>
  <si>
    <t>- Avances clients</t>
  </si>
  <si>
    <t>+ Clients douteux</t>
  </si>
  <si>
    <t>+ Effets à recevoir</t>
  </si>
  <si>
    <t>+ Effets escomptés non échus</t>
  </si>
  <si>
    <t>* Corrections fin d'exercice ( mettre le signe )</t>
  </si>
  <si>
    <t>- Factures à établir</t>
  </si>
  <si>
    <t>+ Avoirs à établir</t>
  </si>
  <si>
    <t>+ Travaux d'avance</t>
  </si>
  <si>
    <t>- Clients</t>
  </si>
  <si>
    <t>+ Avances clients</t>
  </si>
  <si>
    <t>- Clients douteux</t>
  </si>
  <si>
    <t>- Effets à recevoir</t>
  </si>
  <si>
    <t>- Effets escomptés non échus</t>
  </si>
  <si>
    <t>* Autres corrections ( mettre le signe )</t>
  </si>
  <si>
    <t xml:space="preserve"> - Créances irrécupérables ( TTC )</t>
  </si>
  <si>
    <t>A - ENCAISSEMENTS TTC A DECLARER</t>
  </si>
  <si>
    <t xml:space="preserve">BASE HTVA DES CA3 - CA4 </t>
  </si>
  <si>
    <t>B - TOTAL DES BASES DECLAREES</t>
  </si>
  <si>
    <t xml:space="preserve">ECARTS ( A - B )  </t>
  </si>
  <si>
    <t>JUSTIFICATION DU CPTE  "TVA COLLECTEE"</t>
  </si>
  <si>
    <t>solde débit.</t>
  </si>
  <si>
    <t>solde crédit.</t>
  </si>
  <si>
    <t>Solde des comptes clients :</t>
  </si>
  <si>
    <t>TVA Collectée théorique :</t>
  </si>
  <si>
    <t>ECART :</t>
  </si>
  <si>
    <t>I3 1/2</t>
  </si>
  <si>
    <t>A compléter éventuellement</t>
  </si>
  <si>
    <t>Provisions et charges à payer non déductibles de l'assiette de l'impôt</t>
  </si>
  <si>
    <t>Prov. Congés à payer, charges sles et fiscales</t>
  </si>
  <si>
    <t>Prov. Pertes de change</t>
  </si>
  <si>
    <t>Organic</t>
  </si>
  <si>
    <t>Effort construction</t>
  </si>
  <si>
    <t>Amortissements excédentaires</t>
  </si>
  <si>
    <t>Autres charges somptuaires</t>
  </si>
  <si>
    <t>TVTS</t>
  </si>
  <si>
    <t>Provisions et charges à payer non déductibles</t>
  </si>
  <si>
    <t>Amendes et pénalités (à détailler ci-dessous)</t>
  </si>
  <si>
    <t>1)</t>
  </si>
  <si>
    <t>2)</t>
  </si>
  <si>
    <t>3)</t>
  </si>
  <si>
    <t>4)</t>
  </si>
  <si>
    <t>5)</t>
  </si>
  <si>
    <t>Provisions et charges à payer non déduites en N-1</t>
  </si>
  <si>
    <t>Arrondi pour calcul IS</t>
  </si>
  <si>
    <t>Total I.S et Contribution :</t>
  </si>
  <si>
    <t>I3 (2/2)</t>
  </si>
  <si>
    <t xml:space="preserve">Acomptes versés </t>
  </si>
  <si>
    <t xml:space="preserve">IFA </t>
  </si>
  <si>
    <t>1er acompte</t>
  </si>
  <si>
    <t>2ème acompte</t>
  </si>
  <si>
    <t>3ème acompte</t>
  </si>
  <si>
    <t>4ème acompte</t>
  </si>
  <si>
    <t>Liquidation de l'I.S.</t>
  </si>
  <si>
    <t>Acomptes versés :</t>
  </si>
  <si>
    <t>Acompte contribution versé :</t>
  </si>
  <si>
    <t>CALCUL DU PLAFONNEMENT DE LA TAXE PROFESSIONNELLE EN FONCTION DE LA VALEUR AJOUTEE</t>
  </si>
  <si>
    <t>VENTES</t>
  </si>
  <si>
    <t>PRODUCTION STOCKEE</t>
  </si>
  <si>
    <t>PRODUCTION IMMOBILISEE</t>
  </si>
  <si>
    <t>SUBVENTIONS D EXPLOITATION</t>
  </si>
  <si>
    <t>AUTRES PRODUITS D EXPLOIT.</t>
  </si>
  <si>
    <t>TOTAL DES PRODUITS</t>
  </si>
  <si>
    <t>ACHATS DE MARCHANDISES</t>
  </si>
  <si>
    <t>VARIATION DE STOCKS</t>
  </si>
  <si>
    <t>ACHATS MAT.PREM.</t>
  </si>
  <si>
    <t>ACHATS ET CHARGES EXTE.</t>
  </si>
  <si>
    <t>AUTRES CHARGES D EXPLOI.</t>
  </si>
  <si>
    <t>TOTAL DES CHARGES</t>
  </si>
  <si>
    <t>VALEUR AJOUTEE</t>
  </si>
  <si>
    <t>PLAFONNEMENT (12 MOIS)</t>
  </si>
  <si>
    <t>Cotisations de référence pour le</t>
  </si>
  <si>
    <t>calcul du Plafonnement :</t>
  </si>
  <si>
    <t>DEGREVEMENT</t>
  </si>
  <si>
    <t>TOTAL TAXE PRO. DUE</t>
  </si>
  <si>
    <t xml:space="preserve">SOLDE </t>
  </si>
  <si>
    <t xml:space="preserve">VERSEMENTS </t>
  </si>
  <si>
    <t>SOLDE A PAYER OU CREDIT</t>
  </si>
  <si>
    <t>Porter tous les comptes 44 dans le tableau ci-dessous</t>
  </si>
  <si>
    <t>Joindre les justificatifs et porter dans la colonne "Ref." un référencement (I5/2, I5/3….), ou</t>
  </si>
  <si>
    <t xml:space="preserve"> Solde au début de l'exercice</t>
  </si>
  <si>
    <t xml:space="preserve"> Affectation résultat précédent</t>
  </si>
  <si>
    <t>TOTAL AVANT APPORT ET PRELEVEMENT</t>
  </si>
  <si>
    <t>APPORTS DE L'EXERCICE</t>
  </si>
  <si>
    <t xml:space="preserve"> Espèces</t>
  </si>
  <si>
    <t xml:space="preserve"> Virements banques - CCP</t>
  </si>
  <si>
    <t xml:space="preserve"> Emprunts</t>
  </si>
  <si>
    <t xml:space="preserve"> Salaires </t>
  </si>
  <si>
    <t xml:space="preserve"> Intérêts comptes courants</t>
  </si>
  <si>
    <t xml:space="preserve">TOTAL APPORTS    </t>
  </si>
  <si>
    <t>PRELEVEMENTS DE L'EXERCICE</t>
  </si>
  <si>
    <t xml:space="preserve"> Retraits virements</t>
  </si>
  <si>
    <t xml:space="preserve"> Retraits Chèques</t>
  </si>
  <si>
    <t xml:space="preserve"> Retraits Espèces</t>
  </si>
  <si>
    <t xml:space="preserve"> Dépenses personelles par banques</t>
  </si>
  <si>
    <t xml:space="preserve"> Assurances vie</t>
  </si>
  <si>
    <t xml:space="preserve"> Remboursement emprunts</t>
  </si>
  <si>
    <t xml:space="preserve"> Régularisation (détail annexe)</t>
  </si>
  <si>
    <t xml:space="preserve">TOTAL PRELEVEMENTS  </t>
  </si>
  <si>
    <t xml:space="preserve">SOLDE FIN D'EXERCICE  </t>
  </si>
  <si>
    <t>Comptes au</t>
  </si>
  <si>
    <t>Résultat</t>
  </si>
  <si>
    <t>Comptes à</t>
  </si>
  <si>
    <t>début de</t>
  </si>
  <si>
    <t>N-1</t>
  </si>
  <si>
    <t>la fin de</t>
  </si>
  <si>
    <t>(le solde en fin d'exercice doit être justifié par une note de travail)</t>
  </si>
  <si>
    <t>Référence</t>
  </si>
  <si>
    <t>note</t>
  </si>
  <si>
    <t>travail</t>
  </si>
  <si>
    <t>TOTAL 1</t>
  </si>
  <si>
    <t>Vérification des dotations et des reprises de provision</t>
  </si>
  <si>
    <t>TOTAL 2</t>
  </si>
  <si>
    <t>écart</t>
  </si>
  <si>
    <t>(total 1 - total 2)</t>
  </si>
  <si>
    <t>Vérification de la ventilation des dotations et des reprises de provision</t>
  </si>
  <si>
    <t>d'exploitation</t>
  </si>
  <si>
    <t>financières</t>
  </si>
  <si>
    <t>exceptionnelles</t>
  </si>
  <si>
    <t>TOTAL 3</t>
  </si>
  <si>
    <t>(total 2 - total 3)</t>
  </si>
  <si>
    <t>Joindre les justificatifs et porter dans la colonne "Ref." un référencement (K2/2, K2/3….), ou</t>
  </si>
  <si>
    <t>CHARGES</t>
  </si>
  <si>
    <t>PRODUITS</t>
  </si>
  <si>
    <t>Sur opérations de gestion</t>
  </si>
  <si>
    <t xml:space="preserve">Sur opérations en capital </t>
  </si>
  <si>
    <t xml:space="preserve"> --&gt; Soit un résultat exceptionnel de :</t>
  </si>
  <si>
    <t>bénéfice</t>
  </si>
  <si>
    <t>perte</t>
  </si>
  <si>
    <t>A10</t>
  </si>
  <si>
    <t>MISE A JOUR DU DOSSIER PERMANENT</t>
  </si>
  <si>
    <t>Dernière version des statuts au dossier ?</t>
  </si>
  <si>
    <t>Dernière version du K BIS au dossier ?</t>
  </si>
  <si>
    <t>A-t-on au dossier permanent une copie de :</t>
  </si>
  <si>
    <t>tous les baux ?</t>
  </si>
  <si>
    <t>tous les échéanciers d'emprunts ?</t>
  </si>
  <si>
    <t>tous les contrats de prêts ?</t>
  </si>
  <si>
    <t>toutes les acquisitions fonds de commerce ou bail ?</t>
  </si>
  <si>
    <t>tous les contrats de leasing ?</t>
  </si>
  <si>
    <t>les autres contrats ( à préciser) ?</t>
  </si>
  <si>
    <t>Réponse :</t>
  </si>
  <si>
    <t>Courrier ?</t>
  </si>
  <si>
    <t>Réserve(s) ?</t>
  </si>
  <si>
    <t xml:space="preserve">Réponse </t>
  </si>
  <si>
    <t>3°) POINTS  IMPORTANTS  A  SUIVRE  EN  N+1</t>
  </si>
  <si>
    <t>4°) DELIVRANCE DE L'ATTESTATION</t>
  </si>
  <si>
    <t>5°) RESERVE(S) A EMETTRE - COURRIER  A ENVOYER AU CLIENT</t>
  </si>
  <si>
    <t>RECAPITULATIF DES NOTES DE TRAVAIL</t>
  </si>
  <si>
    <t>Le jurididique est-il fait par un cabinet extérieur ?</t>
  </si>
  <si>
    <t>TOUTES LES CASES DOIVENT OBLIGATOIREMENT ETRE REMPLIES</t>
  </si>
  <si>
    <t>Si juridique fait par COGERAL, le dossier doit être à jour; l'est-il ?</t>
  </si>
  <si>
    <t>S'assurer que le client est en conformité avec la législation sociale sur :</t>
  </si>
  <si>
    <t>les délégués  et représentants du personnel</t>
  </si>
  <si>
    <t>les 35 heures</t>
  </si>
  <si>
    <t>Les informations générales et signalétiques ont-elles revues et mise à jour ?</t>
  </si>
  <si>
    <t>A-t-on une copie de la lettre de mission au DP ?</t>
  </si>
  <si>
    <t>A-t-on un récépissé du dépôt au greffe des comptes annuels N-1 au DP ?</t>
  </si>
  <si>
    <t>S.A.</t>
  </si>
  <si>
    <t>Le classeur "courrier" a-t-il été examiné et une copie des courriers importants figure bien au DP ?</t>
  </si>
  <si>
    <t>La matrice de la plaquette N-1 est-elle au DP ?</t>
  </si>
  <si>
    <t>Copie au DP des notifications de redressements en cas de contrôle fiscal ?</t>
  </si>
  <si>
    <t>n° de compte :</t>
  </si>
  <si>
    <r>
      <t xml:space="preserve">CONTRÔLE DE COHERENCE </t>
    </r>
    <r>
      <rPr>
        <b/>
        <sz val="12"/>
        <rFont val="Arial"/>
        <family val="2"/>
      </rPr>
      <t>(REPONSE OBLIGATOIRE)</t>
    </r>
  </si>
  <si>
    <t>Absence de mouvements aux montants anormaux ?</t>
  </si>
  <si>
    <r>
      <t xml:space="preserve">RESERVE SUR L'ATTESTATION </t>
    </r>
    <r>
      <rPr>
        <b/>
        <sz val="12"/>
        <rFont val="Arial"/>
        <family val="2"/>
      </rPr>
      <t>(REPONSE OBLIGATOIRE)</t>
    </r>
  </si>
  <si>
    <t>Si  "oui", réserve sur les mouvements de caisse ?</t>
  </si>
  <si>
    <r>
      <t xml:space="preserve">Si réserve, mettre à jour fiche </t>
    </r>
    <r>
      <rPr>
        <b/>
        <sz val="12"/>
        <rFont val="Arial"/>
        <family val="2"/>
      </rPr>
      <t>A1 - 5°)</t>
    </r>
  </si>
  <si>
    <t>Les copies des contrats sont-elles au DP ? :</t>
  </si>
  <si>
    <t>N° de</t>
  </si>
  <si>
    <t>compte</t>
  </si>
  <si>
    <t>Vérification des totaux grand-livre gal (cpte collectif), balance et G.L. auxiliaires faite ?</t>
  </si>
  <si>
    <r>
      <t xml:space="preserve">(décrire les travaux effectués, formuler une conclusion en évitant les mentions telles que </t>
    </r>
    <r>
      <rPr>
        <b/>
        <i/>
        <sz val="11"/>
        <rFont val="Arial"/>
        <family val="2"/>
      </rPr>
      <t>R.A.S.</t>
    </r>
    <r>
      <rPr>
        <i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ou </t>
    </r>
    <r>
      <rPr>
        <b/>
        <i/>
        <sz val="10"/>
        <rFont val="Arial"/>
        <family val="2"/>
      </rPr>
      <t>néant</t>
    </r>
    <r>
      <rPr>
        <sz val="10"/>
        <rFont val="Arial"/>
        <family val="2"/>
      </rPr>
      <t>)</t>
    </r>
  </si>
  <si>
    <t>CLIENTS : FACTURES  ET AVOIRS A ETABLIR</t>
  </si>
  <si>
    <t>RESERVE SUR LA VALORISATION DES STOCKS</t>
  </si>
  <si>
    <t xml:space="preserve">Le montant , l'importance ou la nature des stocks, les travaux effectués par COGERAL </t>
  </si>
  <si>
    <t>justifient-ils une réserve dans l'attestation ?</t>
  </si>
  <si>
    <t>REPONSE :</t>
  </si>
  <si>
    <t>Y-a-t-il correspondance entre le fichier et la comptabilité (valeurs brutes et amortissements)</t>
  </si>
  <si>
    <t>Une revue de la balance a-t-elle été faite pour s'assurer que tous les comptes 42. … sont bien</t>
  </si>
  <si>
    <t>portés dans le récapitulatif ci-dessous ?</t>
  </si>
  <si>
    <t>Une revue de la balance a-t-elle été faite pour s'assurer que tous les comptes 43. … sont bien</t>
  </si>
  <si>
    <t>ne pas modifier les cases</t>
  </si>
  <si>
    <t xml:space="preserve"> modifier les cases</t>
  </si>
  <si>
    <t>TVA collectée en comptabilité</t>
  </si>
  <si>
    <t>SUR IS</t>
  </si>
  <si>
    <t>SUR CONTIBUTION</t>
  </si>
  <si>
    <t>Liquidation de la contribution</t>
  </si>
  <si>
    <t>IS dû selon fiche I3 (1 sur 2)</t>
  </si>
  <si>
    <t>Contribution due selon fiche I3 (1 sur 2)</t>
  </si>
  <si>
    <t>Solde contribution à payer</t>
  </si>
  <si>
    <r>
      <t xml:space="preserve">Total du solde de l'IS et de la contribution </t>
    </r>
    <r>
      <rPr>
        <b/>
        <sz val="12"/>
        <rFont val="Arial"/>
        <family val="2"/>
      </rPr>
      <t>de l'exercice</t>
    </r>
  </si>
  <si>
    <t>Soldes antérieurs (mettre + ou -) à détailler :</t>
  </si>
  <si>
    <t>Une revue de la balance a-t-elle été faite pour s'assurer que tous les comptes 44. … sont bien</t>
  </si>
  <si>
    <t>L2</t>
  </si>
  <si>
    <t>ANALYSE DU COMPTE DE RESULTAT</t>
  </si>
  <si>
    <t>ETAT : IS ET TVA</t>
  </si>
  <si>
    <t>solde comptable</t>
  </si>
  <si>
    <t>pour les immobilisations incorporelles ?</t>
  </si>
  <si>
    <t>pour les immobilisations corporelles ?</t>
  </si>
  <si>
    <t>pour les immobilisations financières ?</t>
  </si>
  <si>
    <t xml:space="preserve">ETAT : IS ET TVA </t>
  </si>
  <si>
    <t>Y-A-T-IL DES INTERÊTS SUR COMPTES COURANTS ?</t>
  </si>
  <si>
    <t>Livres obligatoires - Juridique</t>
  </si>
  <si>
    <t>Mise en forme finale du D.R.</t>
  </si>
  <si>
    <t>S'assurer que :</t>
  </si>
  <si>
    <t>que les feuilles de travail non produites sont retirées du D.R.</t>
  </si>
  <si>
    <t>que la balance générale finale est référencée</t>
  </si>
  <si>
    <t>que les justificicatifs aux feuilles de travail sont agrafés à</t>
  </si>
  <si>
    <t>celles-ci (sauf document trop important) et référencés</t>
  </si>
  <si>
    <t>-</t>
  </si>
  <si>
    <t>A9</t>
  </si>
  <si>
    <t>CAPITAUX PROPRES INFERIEURS A LA MOITIE DU CAPITAL SOCIAL</t>
  </si>
  <si>
    <t>Si devenus inférieurs au cours de l'exercice</t>
  </si>
  <si>
    <t>le signaler au 1°) de la fiche A1 pour le suivi du juridique</t>
  </si>
  <si>
    <t>Si devenus inférieurs au cours de l'exercice N-1</t>
  </si>
  <si>
    <t>vérifier que la mention au KBIS figure (si non fait, préparer</t>
  </si>
  <si>
    <t>un courrier et mettre à jour le 5°) de la fiche A1)</t>
  </si>
  <si>
    <t>PROVISIONS</t>
  </si>
  <si>
    <t>AUTRES PROVISIONS</t>
  </si>
  <si>
    <t>OUI</t>
  </si>
  <si>
    <t>CONTRÔLES DE COHERENCE CEGID</t>
  </si>
  <si>
    <t>SARL</t>
  </si>
  <si>
    <t>6)</t>
  </si>
  <si>
    <t>Y-a-t-il des ventes significatives au détail ?</t>
  </si>
  <si>
    <r>
      <t xml:space="preserve">Compte 40900000 Fournisseurs </t>
    </r>
    <r>
      <rPr>
        <b/>
        <u val="single"/>
        <sz val="10"/>
        <rFont val="Arial"/>
        <family val="2"/>
      </rPr>
      <t>débiteurs</t>
    </r>
  </si>
  <si>
    <r>
      <t xml:space="preserve">Compte 40100000 Fournisseurs </t>
    </r>
    <r>
      <rPr>
        <b/>
        <u val="single"/>
        <sz val="10"/>
        <rFont val="Arial"/>
        <family val="2"/>
      </rPr>
      <t>créditeurs</t>
    </r>
  </si>
  <si>
    <t>FAIT</t>
  </si>
  <si>
    <t>NON</t>
  </si>
  <si>
    <t>Allocation familiale</t>
  </si>
  <si>
    <t>Provision N-1</t>
  </si>
  <si>
    <t>Provision N</t>
  </si>
  <si>
    <t>Assurance maladie</t>
  </si>
  <si>
    <t>Assurance vieillesse</t>
  </si>
  <si>
    <t>CSG Déductible</t>
  </si>
  <si>
    <t>CSG non déductible</t>
  </si>
  <si>
    <t>néant</t>
  </si>
  <si>
    <t>LOYER (à déduire)</t>
  </si>
  <si>
    <t>oui</t>
  </si>
  <si>
    <t>non</t>
  </si>
  <si>
    <t>oui non</t>
  </si>
  <si>
    <t>voir ci-dessous</t>
  </si>
  <si>
    <t>Si réponse "oui", préciser la nature de la réserve ou du courrier</t>
  </si>
  <si>
    <t>non fait ?</t>
  </si>
  <si>
    <t>non applicable</t>
  </si>
  <si>
    <t>non significatif</t>
  </si>
  <si>
    <t>dérogation</t>
  </si>
  <si>
    <t>RELEVE DES TITRES A LA CLOTURE EXERCICE</t>
  </si>
  <si>
    <t>AJUSTEMENT DE LA TVA COLLECTEE ET CA3 CA4</t>
  </si>
  <si>
    <t>Date  révision :</t>
  </si>
  <si>
    <t>fait</t>
  </si>
  <si>
    <t>sans objet</t>
  </si>
  <si>
    <t>Forme juridique</t>
  </si>
  <si>
    <t>EURL</t>
  </si>
  <si>
    <t>S.A.S.</t>
  </si>
  <si>
    <t>S.N.C.</t>
  </si>
  <si>
    <t>S.C.I.</t>
  </si>
  <si>
    <t>Registres comptables et sociaux</t>
  </si>
  <si>
    <t>Mise à jour du registre Evaluation des risques pour la santé…….</t>
  </si>
  <si>
    <t>non fait</t>
  </si>
  <si>
    <t>non vérifié</t>
  </si>
  <si>
    <t>Registres juridiques</t>
  </si>
  <si>
    <t>Vérification des reports sur les registes</t>
  </si>
  <si>
    <t>livre des PV du conseil</t>
  </si>
  <si>
    <t>livre des PV des assemblées</t>
  </si>
  <si>
    <t>registre des transferts des titres</t>
  </si>
  <si>
    <t>comptes individuels des actionnaires</t>
  </si>
  <si>
    <t>rapport de la gérance ou du conseil</t>
  </si>
  <si>
    <t>Copies au Dossier Permanent</t>
  </si>
  <si>
    <t>PV du conseil</t>
  </si>
  <si>
    <t>PV des assemblées</t>
  </si>
  <si>
    <t>Rapport(s) du commissaire aux comptes</t>
  </si>
  <si>
    <t>E. Individuelle</t>
  </si>
  <si>
    <t>Autre</t>
  </si>
  <si>
    <r>
      <t>Si réponse oui, le dossier juridique est-il à jour ?</t>
    </r>
    <r>
      <rPr>
        <b/>
        <sz val="10"/>
        <color indexed="10"/>
        <rFont val="Arial"/>
        <family val="2"/>
      </rPr>
      <t>***</t>
    </r>
  </si>
  <si>
    <r>
      <t>Si dossier "non à jour", un courrier (client, avocat) est-il fait ?</t>
    </r>
    <r>
      <rPr>
        <b/>
        <sz val="10"/>
        <color indexed="10"/>
        <rFont val="Arial"/>
        <family val="2"/>
      </rPr>
      <t>***</t>
    </r>
  </si>
  <si>
    <r>
      <t>***</t>
    </r>
    <r>
      <rPr>
        <sz val="10"/>
        <rFont val="Arial"/>
        <family val="2"/>
      </rPr>
      <t xml:space="preserve"> répondre </t>
    </r>
    <r>
      <rPr>
        <b/>
        <sz val="10"/>
        <color indexed="10"/>
        <rFont val="Arial"/>
        <family val="2"/>
      </rPr>
      <t>obligatoirement</t>
    </r>
    <r>
      <rPr>
        <sz val="10"/>
        <rFont val="Arial"/>
        <family val="2"/>
      </rPr>
      <t xml:space="preserve"> "oui", "non","sans objet"</t>
    </r>
  </si>
  <si>
    <t xml:space="preserve">Fichier immobilisations de l'exercice visé par le client  </t>
  </si>
  <si>
    <t>Prévoyance salariés non cadres</t>
  </si>
  <si>
    <t>Prévoyance salariés cadres</t>
  </si>
  <si>
    <t>Autres (à préciser ci dessous)</t>
  </si>
  <si>
    <t>1°)</t>
  </si>
  <si>
    <t>2°)</t>
  </si>
  <si>
    <t>3°)</t>
  </si>
  <si>
    <t>4°)</t>
  </si>
  <si>
    <t>5°)</t>
  </si>
  <si>
    <r>
      <t xml:space="preserve">Durant la mission, avez-vous noté des points particuliers </t>
    </r>
    <r>
      <rPr>
        <b/>
        <sz val="11"/>
        <rFont val="Arial"/>
        <family val="2"/>
      </rPr>
      <t>de tout ordre</t>
    </r>
    <r>
      <rPr>
        <sz val="10"/>
        <rFont val="Arial"/>
        <family val="2"/>
      </rPr>
      <t xml:space="preserve"> </t>
    </r>
  </si>
  <si>
    <t>qui doivent faire l'objet de remarques auprès du client ?</t>
  </si>
  <si>
    <t>SANS OBJET</t>
  </si>
  <si>
    <t>Forme</t>
  </si>
  <si>
    <t>Un commissaire aux comptes intervient-il sur le dossier ?</t>
  </si>
  <si>
    <t>Avez-vous vérifié la date de fin d'activité de la société si le client est un société ?</t>
  </si>
  <si>
    <t>Des remarques particulières sont-elles à faire concernant le D.P. ?</t>
  </si>
  <si>
    <t>JUSTIFICATION DE L'ECART ET REMARQUES PARTICULIERES :</t>
  </si>
  <si>
    <t xml:space="preserve">RAPPEL DE L'ECART : </t>
  </si>
  <si>
    <t>NON FAIT</t>
  </si>
  <si>
    <t>Agrafer au présent document, l'extrait de l'échéancier(s) faisant ressortir le(s) solde(s)</t>
  </si>
  <si>
    <t>REMARQUES EVENTUELLES</t>
  </si>
  <si>
    <r>
      <t xml:space="preserve">La balance est-elle jointe </t>
    </r>
    <r>
      <rPr>
        <sz val="10"/>
        <rFont val="Arial"/>
        <family val="2"/>
      </rPr>
      <t>?</t>
    </r>
  </si>
  <si>
    <t>Les soldes ont-ils été confirmés par le client (dirigeant, responsable…) ?</t>
  </si>
  <si>
    <r>
      <t xml:space="preserve">Le commentaire </t>
    </r>
    <r>
      <rPr>
        <sz val="10"/>
        <rFont val="Arial"/>
        <family val="2"/>
      </rPr>
      <t xml:space="preserve"> sur le cycle Fournisseurs est-il en fin de page ?</t>
    </r>
  </si>
  <si>
    <r>
      <t>Explications sur "</t>
    </r>
    <r>
      <rPr>
        <b/>
        <u val="single"/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tous</t>
    </r>
    <r>
      <rPr>
        <b/>
        <i/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les fournisseurs débiteurs" ou note annexe</t>
    </r>
  </si>
  <si>
    <t>note annnexe ?</t>
  </si>
  <si>
    <t>NOTE ANNEXE</t>
  </si>
  <si>
    <t>VOIR CI-DESSOUS</t>
  </si>
  <si>
    <t>Explications sur certains comptes fournisseurs créditeurs "à problèmes"</t>
  </si>
  <si>
    <t>Les soldes de la balance correspondent-ils bien aux montants ci-dessus ?</t>
  </si>
  <si>
    <t>COMMENTAIRES SUR LE CYCLE FOURNISSEURS, POINTS IMPORTANTS A SIGNALER, CONCLUSIONS</t>
  </si>
  <si>
    <t>S'est-on assuré que le total des "intérêts sur emprunts" est cohérent par rapport à ceux signalés dans les échéanciers ?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</si>
  <si>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</si>
  <si>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</si>
  <si>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</si>
  <si>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</si>
  <si>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</si>
  <si>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</si>
  <si>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</si>
  <si>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</si>
  <si>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</si>
  <si>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</si>
  <si>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</si>
  <si>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</si>
  <si>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Comment sont justifiés les montants des F.A.R. et A.A.R. ?</t>
  </si>
  <si>
    <t>détail ci-dessous</t>
  </si>
  <si>
    <t>documents annexes joints</t>
  </si>
  <si>
    <r>
      <t>Compte 41100000 Clients</t>
    </r>
    <r>
      <rPr>
        <b/>
        <u val="single"/>
        <sz val="10"/>
        <rFont val="Arial"/>
        <family val="2"/>
      </rPr>
      <t xml:space="preserve"> débiteurs</t>
    </r>
  </si>
  <si>
    <r>
      <t xml:space="preserve">Compte 41900000 Clients </t>
    </r>
    <r>
      <rPr>
        <b/>
        <u val="single"/>
        <sz val="10"/>
        <rFont val="Arial"/>
        <family val="2"/>
      </rPr>
      <t>créditeurs</t>
    </r>
  </si>
  <si>
    <r>
      <t>Explications sur "</t>
    </r>
    <r>
      <rPr>
        <b/>
        <u val="single"/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tous</t>
    </r>
    <r>
      <rPr>
        <b/>
        <i/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les clients créditeurs" ou note annexe</t>
    </r>
  </si>
  <si>
    <t>Produits finis</t>
  </si>
  <si>
    <t>COMMENTAIRES SUR LE CYCLE CLIENTS, POINTS IMPORTANTS A SIGNALER, CONCLUSIONS</t>
  </si>
  <si>
    <t>Explications sur certains comptes "clients débiteurs à problèmes"</t>
  </si>
  <si>
    <t>Le commentaire  sur le cycle clients est-il en fin de page ?</t>
  </si>
  <si>
    <t>Avez-vous vérifié la concordance entre ce tableau et la balance comptable ?</t>
  </si>
  <si>
    <t>Indiquer le n° compte de "dotation"</t>
  </si>
  <si>
    <t>Indiquer le n° compte de "reprise prov."</t>
  </si>
  <si>
    <t>Indiquer le n° compte de "provision"</t>
  </si>
  <si>
    <t>Le fichier des immobilisations doit, si possible, comprendre toutes les immobilisations incorporelles et corporelles ainsi que les immobilisations financières (dont dépots et cautions). Est-ce le cas ?</t>
  </si>
  <si>
    <t>Fait</t>
  </si>
  <si>
    <t>Non fait</t>
  </si>
  <si>
    <t>Sans objet</t>
  </si>
  <si>
    <t>Oui</t>
  </si>
  <si>
    <t>Non</t>
  </si>
  <si>
    <t>la décomposition des amortissements linéaires et dégressifs de l'exercice</t>
  </si>
  <si>
    <t>Pour les immobilisations ne figurant pas dans le fichier cité ci-dessus, joindre une note de travail ( G2) accompagnée des pièces justificatives</t>
  </si>
  <si>
    <t>Pour les immobilisations financières, faut-il une provision pour dépréciation ?</t>
  </si>
  <si>
    <t>REMARQUES</t>
  </si>
  <si>
    <t>Joindre les justificatifs et porter dans la colonne "Ref." un référencement H5/2,H5/3….), ou</t>
  </si>
  <si>
    <t>RECAPITULATION DES COMPTES 46…. À 48….</t>
  </si>
  <si>
    <t>Porter tous les comptes 46 à 48 dans le tableau ci-dessous</t>
  </si>
  <si>
    <t>Joindre les justificatifs et porter dans la colonne "Ref." un référencement (K1/2, k1/3….), ou</t>
  </si>
  <si>
    <t>Une revue de la balance a-t-elle été faite pour s'assurer que tous les comptes 46 à 48 sont bien</t>
  </si>
  <si>
    <t>ETAT PREPARATOIRE RELEVE DES FRAIS GENERAUX</t>
  </si>
  <si>
    <t>Porter tous les comptes de bilan qui n'ont pas fait l'objet d'une note de travail dans le tableau ci-dessous</t>
  </si>
  <si>
    <t>Une revue de la balance a-t-elle été faite pour s'assurer que tous les autres comptes de bilan sont bien</t>
  </si>
  <si>
    <t>Compte:</t>
  </si>
  <si>
    <t>Banque :</t>
  </si>
  <si>
    <t>Le relevé bancaire à la date d'arrêté est-il agrafé ?</t>
  </si>
  <si>
    <t>Pour les sommes en rapprochement bancaire, y-a-t-il une date ?</t>
  </si>
  <si>
    <t>Chèques</t>
  </si>
  <si>
    <t>Solde relevé bancaire au : . . . . . . . . . . . . . :</t>
  </si>
  <si>
    <t>Solde Banque</t>
  </si>
  <si>
    <t xml:space="preserve">       au         </t>
  </si>
  <si>
    <t>Qui fait le rapprochement bancaire ?</t>
  </si>
  <si>
    <t>COGERAL - voir ci-dessous</t>
  </si>
  <si>
    <t>Le client - document(s) joint(s)</t>
  </si>
  <si>
    <t>A-t-on vu avec le client l'apurement des sommes anciennes (+de 3 mois) ?</t>
  </si>
  <si>
    <r>
      <t xml:space="preserve">si "non fait", pourquoi ? </t>
    </r>
    <r>
      <rPr>
        <b/>
        <sz val="8"/>
        <color indexed="10"/>
        <rFont val="Arial"/>
        <family val="2"/>
      </rPr>
      <t>(les dérogations doivent être autorisées par GR ou PH)</t>
    </r>
  </si>
  <si>
    <t>P.U.</t>
  </si>
  <si>
    <t>CESSIONS</t>
  </si>
  <si>
    <t>REF :</t>
  </si>
  <si>
    <r>
      <t xml:space="preserve">ANNEXE A LA FICHE </t>
    </r>
    <r>
      <rPr>
        <b/>
        <sz val="16"/>
        <color indexed="10"/>
        <rFont val="Arial"/>
        <family val="2"/>
      </rPr>
      <t>(à préciser)</t>
    </r>
  </si>
  <si>
    <t>(suite page suivante)</t>
  </si>
  <si>
    <t>Travaux en cours</t>
  </si>
  <si>
    <t>Aucun bilan ne peut être présenté sans inventaire joint ou attestation agrafée.</t>
  </si>
  <si>
    <t>Ce point est-il respecté ?</t>
  </si>
  <si>
    <t>pas de stock</t>
  </si>
  <si>
    <t>ECART COMPTABILITE / LIVRE PAYE</t>
  </si>
  <si>
    <t>ECART COMPTABILITE / D.A.S.</t>
  </si>
  <si>
    <t>Justification de l'écart comptabilité / D.A.S</t>
  </si>
  <si>
    <t>Reste à justifier (arrondis, …)</t>
  </si>
  <si>
    <t>Document joint en annexe servant de justificatif ?</t>
  </si>
  <si>
    <t>Formule utilisée :</t>
  </si>
  <si>
    <r>
      <t xml:space="preserve">Si calcul fait par COGERAL, indiquer la méthode. Si informations fournis par le client </t>
    </r>
    <r>
      <rPr>
        <b/>
        <i/>
        <sz val="10"/>
        <color indexed="10"/>
        <rFont val="Arial"/>
        <family val="2"/>
      </rPr>
      <t>(joindre le justificatif)</t>
    </r>
    <r>
      <rPr>
        <b/>
        <i/>
        <sz val="10"/>
        <rFont val="Arial"/>
        <family val="2"/>
      </rPr>
      <t xml:space="preserve"> le préciser en indiquant si vous les avez vérifiées.</t>
    </r>
  </si>
  <si>
    <t>Compte (à préciser)             :</t>
  </si>
  <si>
    <t>Taxe d'apprentissage :</t>
  </si>
  <si>
    <t>compte ?:</t>
  </si>
  <si>
    <t>bordereau</t>
  </si>
  <si>
    <t>D.A.S. de l'exercice (si "Autre base", ne rien mettre)</t>
  </si>
  <si>
    <t>Autre base (préciser le motif)</t>
  </si>
  <si>
    <t>Formation continue :</t>
  </si>
  <si>
    <t>Effort construction :</t>
  </si>
  <si>
    <t>1°) Le client exerce-t-il sous la forme d'une personne morale ?</t>
  </si>
  <si>
    <t>2°) Agrafer obligatoirement le dernier P.V. de l'AGO annuelle</t>
  </si>
  <si>
    <t>4°) Mise à jour liasse fiscale si distribution dividendes</t>
  </si>
  <si>
    <t>5°) Les capitaux propres sont-ils inférieurs à la moitie  du capital social ?</t>
  </si>
  <si>
    <t>AUTRES</t>
  </si>
  <si>
    <t>VARIATIONS</t>
  </si>
  <si>
    <t>(+ ou -)</t>
  </si>
  <si>
    <t>Dividendes payés dans l'exercice</t>
  </si>
  <si>
    <t>3°) Agrafer tous les P.V. des assemblées modifiant les capitaux propres</t>
  </si>
  <si>
    <t>Amort. différés crées dans l' exercice ( en plus)</t>
  </si>
  <si>
    <t>Amort. différés antérieurs imputés sur l'exercice ( mettre signe - )</t>
  </si>
  <si>
    <t>TAUX NORMAL</t>
  </si>
  <si>
    <t>TAUX REDUIT 1</t>
  </si>
  <si>
    <t>TAUX REDUIT 2</t>
  </si>
  <si>
    <t>TAUX REDUIT 3</t>
  </si>
  <si>
    <t>TAUX REDUIT 4</t>
  </si>
  <si>
    <t>BASE</t>
  </si>
  <si>
    <t>TAUX</t>
  </si>
  <si>
    <t>IS</t>
  </si>
  <si>
    <t>Taux contribution</t>
  </si>
  <si>
    <t>CONTRIBUTION</t>
  </si>
  <si>
    <t>Déficits antérieurs imputés sur l'exercice (mettre signe -)</t>
  </si>
  <si>
    <t>Solde avant contribution  :</t>
  </si>
  <si>
    <t>régul. en  + ou -</t>
  </si>
  <si>
    <t>remis par client</t>
  </si>
  <si>
    <t>pas de réponse</t>
  </si>
  <si>
    <t>Un document d'analyse du compte de résultat est-il annexé ?</t>
  </si>
  <si>
    <t>Avez-vous recensé les produits à recevoir et les charges à payer, notamment l'Organic (éventuellement) ?</t>
  </si>
  <si>
    <t>Trimestre 1</t>
  </si>
  <si>
    <t>Trimestre 2</t>
  </si>
  <si>
    <t>Trimestre 3</t>
  </si>
  <si>
    <t>Trimestre 4</t>
  </si>
  <si>
    <t>Semestre 1</t>
  </si>
  <si>
    <t>Semestre 2</t>
  </si>
  <si>
    <t>Période ? :</t>
  </si>
  <si>
    <t>Ajustement fait sur état annexe  (oui / non) ?</t>
  </si>
  <si>
    <t xml:space="preserve"> ECART EN BASE</t>
  </si>
  <si>
    <t xml:space="preserve"> ECART EN TVA</t>
  </si>
  <si>
    <t>Tva collectée THEORIQUE</t>
  </si>
  <si>
    <t>Tva collectée en COMPTA.</t>
  </si>
  <si>
    <t>ECARTS THEORIQUE /COMPTA.</t>
  </si>
  <si>
    <t>Commentaires</t>
  </si>
  <si>
    <t>- Clients à 19,60%</t>
  </si>
  <si>
    <t>- Clients à 5,50%</t>
  </si>
  <si>
    <t>- Tva clients à 5,50%</t>
  </si>
  <si>
    <t>- Tva clients à 19,60%</t>
  </si>
  <si>
    <t>COMMENTAIRES</t>
  </si>
  <si>
    <t>Dotations except. amort et prov, reprises et tranf charges</t>
  </si>
  <si>
    <t>ANALYSE DU  COMPTE COURANT OU EXPLOITANT</t>
  </si>
  <si>
    <t>ANALYSE DU  COMPTE COURANT OU DE L'EXPLOITANT</t>
  </si>
  <si>
    <t>Compte :</t>
  </si>
  <si>
    <t>Libellé :</t>
  </si>
  <si>
    <t xml:space="preserve"> Les mouvements effectués au cours de l'exercice sont-ils vraisemblables ?</t>
  </si>
  <si>
    <t xml:space="preserve">     vérifier la déductibilité par rapport aux règles fiscales</t>
  </si>
  <si>
    <t xml:space="preserve">     vérifier la comptabilsation des charges à payer</t>
  </si>
  <si>
    <t xml:space="preserve"> Cpte - exploitant débiteur : contrôler les règles de deductiblité des frais financiers</t>
  </si>
  <si>
    <t>(automatique)</t>
  </si>
  <si>
    <t xml:space="preserve"> Achats de marchandises</t>
  </si>
  <si>
    <t xml:space="preserve"> Consommation </t>
  </si>
  <si>
    <t xml:space="preserve"> Taux de marge : rappel n-1</t>
  </si>
  <si>
    <t xml:space="preserve"> Taux de marge : rappel n-2</t>
  </si>
  <si>
    <t xml:space="preserve"> Coefficient multipl. (htva à htva)</t>
  </si>
  <si>
    <t xml:space="preserve"> Rappel exercice N-1</t>
  </si>
  <si>
    <t xml:space="preserve"> Rappel exercice N-2</t>
  </si>
  <si>
    <r>
      <t xml:space="preserve"> Marge </t>
    </r>
    <r>
      <rPr>
        <b/>
        <sz val="9"/>
        <rFont val="Arial"/>
        <family val="2"/>
      </rPr>
      <t>(Ventes HTVA - consommation)</t>
    </r>
  </si>
  <si>
    <t xml:space="preserve"> Ventes de marchandises TTC</t>
  </si>
  <si>
    <t xml:space="preserve"> Ventes de marchandises HTVA</t>
  </si>
  <si>
    <t>Répartition par TAUX TVA</t>
  </si>
  <si>
    <t xml:space="preserve"> Stock marchandises début (en +)</t>
  </si>
  <si>
    <t xml:space="preserve"> Stock marchandises final (en -)</t>
  </si>
  <si>
    <t>Autres éléments de la consommation (à préciser en commentaires)</t>
  </si>
  <si>
    <t xml:space="preserve"> Taux de marge (htva à htva)</t>
  </si>
  <si>
    <t xml:space="preserve"> Coefficient multipl. (htva à TTC)</t>
  </si>
  <si>
    <t>Page :</t>
  </si>
  <si>
    <t>1/1</t>
  </si>
  <si>
    <t>PH</t>
  </si>
  <si>
    <t>note annexe ?</t>
  </si>
  <si>
    <t>Rappel du coefficient de charges sociales</t>
  </si>
  <si>
    <t xml:space="preserve">Coefficient </t>
  </si>
  <si>
    <t>N</t>
  </si>
  <si>
    <t>ATTENTION : feuille non protégée !!!</t>
  </si>
  <si>
    <t>J1(1/2)</t>
  </si>
  <si>
    <t xml:space="preserve">     joindre une note de travail en précisant le taux (ou case commentaires)</t>
  </si>
  <si>
    <t>Porter tous les comptes SIGNIFICATIFS classe 6 et 7 qui n'ont pas fait l'objet d'une note de travail ou d'un examen analytique dans le tableau ci-dessous (sauf si comptes examinés en L2).</t>
  </si>
  <si>
    <t>AO</t>
  </si>
  <si>
    <t>PARAMETRAGE DU DOSSIER DE REVISION</t>
  </si>
  <si>
    <t>Date clôture exercice (JJ/MM/AA) :</t>
  </si>
  <si>
    <t>Date de révision (JJ/MM/AA) :</t>
  </si>
  <si>
    <t>GR</t>
  </si>
  <si>
    <t>AVANT DE COMMENCER LE DOSSIER</t>
  </si>
  <si>
    <t xml:space="preserve">      Inventaire signé ?</t>
  </si>
  <si>
    <t xml:space="preserve">      fichier immobilisations N (dérogation N-1) signé ?</t>
  </si>
  <si>
    <t xml:space="preserve">      juridique ?</t>
  </si>
  <si>
    <t>fait ensuite</t>
  </si>
  <si>
    <r>
      <t>FACTURES (</t>
    </r>
    <r>
      <rPr>
        <b/>
        <sz val="10"/>
        <rFont val="Arial"/>
        <family val="2"/>
      </rPr>
      <t>la TVA ne se calcule pas automatiquement; vous pouvez créer une formule</t>
    </r>
    <r>
      <rPr>
        <b/>
        <sz val="12"/>
        <rFont val="Arial"/>
        <family val="2"/>
      </rPr>
      <t>)</t>
    </r>
  </si>
  <si>
    <r>
      <t>AVOIRS (</t>
    </r>
    <r>
      <rPr>
        <b/>
        <sz val="10"/>
        <rFont val="Arial"/>
        <family val="2"/>
      </rPr>
      <t>la TVA ne se calcule pas automatiquement; vous pouvez créer une formule</t>
    </r>
    <r>
      <rPr>
        <b/>
        <sz val="12"/>
        <rFont val="Arial"/>
        <family val="2"/>
      </rPr>
      <t>)</t>
    </r>
  </si>
  <si>
    <t>Description ci-dessous des travaux effectués pour recenser les F.A.E. et A.A.E.</t>
  </si>
  <si>
    <t>Comment sont justifiés les montants des F.A.E. et A.A.E. ?</t>
  </si>
  <si>
    <t>Description ci-dessous des travaux effectués pour recenser les F.A.R. et A.A.R.</t>
  </si>
  <si>
    <t>autre</t>
  </si>
  <si>
    <t>Compte       :</t>
  </si>
  <si>
    <t>Compte     :</t>
  </si>
  <si>
    <t>Compte  Impots sur les sociétés :</t>
  </si>
  <si>
    <t xml:space="preserve">SOLDE DU COMPTE </t>
  </si>
  <si>
    <t>Dividendes à payer</t>
  </si>
  <si>
    <t>Résultat N-1 en instance d'affectation                (pour les pertes mettre -)</t>
  </si>
  <si>
    <t>pas d'emprunt</t>
  </si>
  <si>
    <t>N° compte</t>
  </si>
  <si>
    <t>Méthodologie (1 feuille par titre)</t>
  </si>
  <si>
    <t>Partie1</t>
  </si>
  <si>
    <t>Cette partie se complète une fois la partie 2 remplie et uniquement dans le cadre "A LA CLOTURE DE L'EXERCICE"</t>
  </si>
  <si>
    <t>Partie 2</t>
  </si>
  <si>
    <t>Vous rentrez dans la section "Entrées", l'existant à la cloture de l'exercice précédent (date 1er jour de l'exercice) et/ou les achats de l'exercice en cours.</t>
  </si>
  <si>
    <t>DETERMINATION DES PLUS OU MOINS VALUES DE L'EXERCICE</t>
  </si>
  <si>
    <t>A LA CLOTURE DE L'EXERCICE</t>
  </si>
  <si>
    <t>Qté</t>
  </si>
  <si>
    <t>Moins value</t>
  </si>
  <si>
    <t>Plus value</t>
  </si>
  <si>
    <t>Nb de titres</t>
  </si>
  <si>
    <t>Valeur comptable</t>
  </si>
  <si>
    <t>que la feuille de travail ZA est bien renseignée</t>
  </si>
  <si>
    <t>que la feuille de travail ZB est bien renseignée</t>
  </si>
  <si>
    <t>COLLECTE INFORMATIONS POUR LIASSE ET C.A.</t>
  </si>
  <si>
    <t>COLLECTE INFORMATIONS POUR L'ANNEXE</t>
  </si>
  <si>
    <r>
      <t>Crédit-bail dévellopé;</t>
    </r>
    <r>
      <rPr>
        <b/>
        <i/>
        <sz val="10"/>
        <color indexed="8"/>
        <rFont val="Arial"/>
        <family val="2"/>
      </rPr>
      <t xml:space="preserve"> (facultatif pour colonne 3)</t>
    </r>
  </si>
  <si>
    <t>Eventuelles remarques ou référence note travail</t>
  </si>
  <si>
    <t>Valeur du marché</t>
  </si>
  <si>
    <t>NET</t>
  </si>
  <si>
    <t xml:space="preserve">PARTIE 2 </t>
  </si>
  <si>
    <t>ENTREES</t>
  </si>
  <si>
    <t>Valeur totale</t>
  </si>
  <si>
    <t>Vous inscrivez dans la section "Cessions" les cessions intervenues (une ligne par cession); ensuite vous imputez  les quantités sortie du titre (horizontal)</t>
  </si>
  <si>
    <t>tout en respectant la chronologie (règle FIFO ="premier entré, premier sorti").</t>
  </si>
  <si>
    <t>un seul titre de même nature par feuille</t>
  </si>
  <si>
    <t>Si vous constatez une forte variation du coefficient, faire un commentaire</t>
  </si>
  <si>
    <t>Fiche H2 : Avez-vous mis à jour la partie concernant le coeff. charges sles ?</t>
  </si>
  <si>
    <t>L'activité ET les mouvements transitant par la caisse nous  permettent-ils d'effectuer des contrôles sommaires ?</t>
  </si>
  <si>
    <t>nouveau dossier</t>
  </si>
  <si>
    <t xml:space="preserve"> Avez-vous consulté le dossier N-1 ?</t>
  </si>
  <si>
    <t>Avez-vous pensé à collecter les documents qui peuvent retarder l'avancement du dossier ?</t>
  </si>
  <si>
    <t xml:space="preserve">     1) points important à suivre en N+1 (note A1) ?</t>
  </si>
  <si>
    <t xml:space="preserve">     2) remarques éventuelles GR lors de la révision ?</t>
  </si>
  <si>
    <t xml:space="preserve">     3) remarques éventuelles PH lors de la révision ?</t>
  </si>
  <si>
    <t xml:space="preserve">     4) observations éventuelles du C.A.C. ?</t>
  </si>
  <si>
    <t>Sur les 4 points ci-dessus, un suivi est-il à faire en N ?</t>
  </si>
  <si>
    <t>Des points importants à suivre sur l'exercice en cours étaient-ils signalés ? Des observations avaient-elles été formulées par le C.A.C. ?</t>
  </si>
  <si>
    <t>1/2</t>
  </si>
  <si>
    <r>
      <t xml:space="preserve">RESULTAT COMPTABLE </t>
    </r>
  </si>
  <si>
    <t>AVANT</t>
  </si>
  <si>
    <t>APRES</t>
  </si>
  <si>
    <r>
      <t xml:space="preserve">A REINTEGRER </t>
    </r>
    <r>
      <rPr>
        <b/>
        <i/>
        <sz val="10"/>
        <rFont val="Arial"/>
        <family val="2"/>
      </rPr>
      <t>( A VENTILER DANS LES CASES APPROPRIEES DU TABLEAU N° 2058 A)</t>
    </r>
    <r>
      <rPr>
        <b/>
        <sz val="10"/>
        <rFont val="Arial"/>
        <family val="2"/>
      </rPr>
      <t xml:space="preserve"> </t>
    </r>
  </si>
  <si>
    <r>
      <t xml:space="preserve">A DEDUIRE </t>
    </r>
    <r>
      <rPr>
        <b/>
        <i/>
        <sz val="10"/>
        <rFont val="Arial"/>
        <family val="2"/>
      </rPr>
      <t>( A VENTILER DANS LES CASES APPROPRIEES DU TABLEAU N° 2058 A)</t>
    </r>
    <r>
      <rPr>
        <b/>
        <sz val="10"/>
        <rFont val="Arial"/>
        <family val="2"/>
      </rPr>
      <t xml:space="preserve"> </t>
    </r>
  </si>
  <si>
    <r>
      <t>Ne pas mettre de signe</t>
    </r>
    <r>
      <rPr>
        <b/>
        <i/>
        <sz val="14"/>
        <color indexed="10"/>
        <rFont val="Arial"/>
        <family val="2"/>
      </rPr>
      <t xml:space="preserve"> -</t>
    </r>
    <r>
      <rPr>
        <b/>
        <i/>
        <sz val="10"/>
        <color indexed="10"/>
        <rFont val="Arial"/>
        <family val="2"/>
      </rPr>
      <t xml:space="preserve"> !!!</t>
    </r>
  </si>
  <si>
    <t>Divers (à détailler ci-dessous et à ventiler dans le tableau 2058 A dans les cases appropriées)</t>
  </si>
  <si>
    <t>Déficit de l'exercice reporté en arrière ( en plus)</t>
  </si>
  <si>
    <t>RESULTAT AVANT IMPUTATIONS CI-DESSOUS</t>
  </si>
  <si>
    <t>RESULTAT FISCAL - BASE I.S TOTAL</t>
  </si>
  <si>
    <t xml:space="preserve"> Autres mouvements créditeurs (si beaucoup d'opérations)</t>
  </si>
  <si>
    <t xml:space="preserve"> Autres mouvements débiteurs (si beaucoup d'opérations)</t>
  </si>
  <si>
    <t>exo., provision ou bordereau ?</t>
  </si>
  <si>
    <t>exonération</t>
  </si>
  <si>
    <t>Clients</t>
  </si>
  <si>
    <t>Services bancaires</t>
  </si>
  <si>
    <t>BASE I.S taux réduit 1 (à préciser motif et taux)</t>
  </si>
  <si>
    <t>BASE I.S taux réduit 2 (à préciser motif et taux)</t>
  </si>
  <si>
    <t>BASE I.S taux réduit 3 (à préciser motif et taux)</t>
  </si>
  <si>
    <t>BASE I.S taux réduit 4 (à préciser motif et taux)</t>
  </si>
  <si>
    <t>BASE I.S taux normal (préciser le taux)</t>
  </si>
  <si>
    <t xml:space="preserve"> Joindre l'édition du compte </t>
  </si>
  <si>
    <t>A référencer : feuilles de travail ajoutées</t>
  </si>
  <si>
    <t>1/4</t>
  </si>
  <si>
    <t xml:space="preserve">Amendes </t>
  </si>
  <si>
    <t>Note de frais</t>
  </si>
  <si>
    <t>Revues des factures jusqu'à mars, vérification des périodes d'abonement et facturations</t>
  </si>
  <si>
    <t>2°) JOINDRE UNE COPIE DE LA FICHE A1 "POINTS  IMPORTANTS  A  SUIVRE  EN N+ 1" DU DR EXER. N-1</t>
  </si>
  <si>
    <t xml:space="preserve">fait </t>
  </si>
  <si>
    <t>1er exercice</t>
  </si>
  <si>
    <t>Dossier Annuel (D.A.)</t>
  </si>
  <si>
    <t>Le dossier annuel (DA) est-il créé ?</t>
  </si>
  <si>
    <t>Si société, avez-vous en répertoire une fiche juridique excel à jour ?</t>
  </si>
  <si>
    <t>A3 bis</t>
  </si>
  <si>
    <t>FICHE JURIDIQUE (Fichier Excel)</t>
  </si>
  <si>
    <t>fait - fiche A3 bis</t>
  </si>
  <si>
    <r>
      <t xml:space="preserve">Mise à jour de la fiche </t>
    </r>
    <r>
      <rPr>
        <b/>
        <sz val="10"/>
        <rFont val="Arial"/>
        <family val="2"/>
      </rPr>
      <t xml:space="preserve">S21 </t>
    </r>
    <r>
      <rPr>
        <sz val="10"/>
        <rFont val="Arial"/>
        <family val="2"/>
      </rPr>
      <t>(organe de Direction, suivi des mandats) ou de la fiche juridique ?</t>
    </r>
  </si>
  <si>
    <r>
      <t xml:space="preserve">Mise à jour de la fiche </t>
    </r>
    <r>
      <rPr>
        <b/>
        <sz val="10"/>
        <rFont val="Arial"/>
        <family val="2"/>
      </rPr>
      <t xml:space="preserve">S22 </t>
    </r>
    <r>
      <rPr>
        <sz val="10"/>
        <rFont val="Arial"/>
        <family val="2"/>
      </rPr>
      <t>(évolution du capital et des réserves) ou de la fiche juridique?</t>
    </r>
  </si>
  <si>
    <r>
      <t xml:space="preserve">Mise à jour de la fiche </t>
    </r>
    <r>
      <rPr>
        <b/>
        <sz val="10"/>
        <rFont val="Arial"/>
        <family val="2"/>
      </rPr>
      <t>S23</t>
    </r>
    <r>
      <rPr>
        <sz val="10"/>
        <rFont val="Arial"/>
        <family val="2"/>
      </rPr>
      <t xml:space="preserve"> des PV du C.A. ou de la fiche juridique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?</t>
    </r>
  </si>
  <si>
    <r>
      <t xml:space="preserve">Mise à jour de la fiche </t>
    </r>
    <r>
      <rPr>
        <b/>
        <sz val="10"/>
        <rFont val="Arial"/>
        <family val="2"/>
      </rPr>
      <t>S24</t>
    </r>
    <r>
      <rPr>
        <sz val="10"/>
        <rFont val="Arial"/>
        <family val="2"/>
      </rPr>
      <t xml:space="preserve"> des PV des assemblées ou de la fiche juridique ?</t>
    </r>
  </si>
  <si>
    <t>Copies des rapports gestion, des rapports CAC, des PV AGO et AGE au DP ?</t>
  </si>
  <si>
    <t>6°)</t>
  </si>
  <si>
    <t>le règlement intérieur</t>
  </si>
  <si>
    <t>Sur ces 6 points, doit-on faire une observation au client ?</t>
  </si>
  <si>
    <t xml:space="preserve">Assoc. fiscalisée </t>
  </si>
  <si>
    <t>Assoc. non fisc.</t>
  </si>
  <si>
    <t>Préparé par :</t>
  </si>
  <si>
    <t>Nom</t>
  </si>
  <si>
    <t>Prénom</t>
  </si>
  <si>
    <t>Qalité, emploi</t>
  </si>
  <si>
    <t>Adresse</t>
  </si>
  <si>
    <t>Montant sur DADS</t>
  </si>
  <si>
    <t>Charges à payer</t>
  </si>
  <si>
    <t>Début exercice</t>
  </si>
  <si>
    <t>Fin exercice</t>
  </si>
  <si>
    <t>Si exercice décalé</t>
  </si>
  <si>
    <t>A déduire</t>
  </si>
  <si>
    <t>A ajouter</t>
  </si>
  <si>
    <t>Autres</t>
  </si>
  <si>
    <t>A préciser sur une note annexe</t>
  </si>
  <si>
    <t>Rémunérations</t>
  </si>
  <si>
    <t>Indemnités, alloc.</t>
  </si>
  <si>
    <t>Av. en nature</t>
  </si>
  <si>
    <t>Remb.dépens. perso</t>
  </si>
  <si>
    <t>SOUS  - TOTAL</t>
  </si>
  <si>
    <t>Frais voyages, depl.</t>
  </si>
  <si>
    <t>Dépenses véhicules</t>
  </si>
  <si>
    <t>Dépenses immeubles</t>
  </si>
  <si>
    <t>AUTRES FRAIS</t>
  </si>
  <si>
    <t>Cadeaux………………………………………………………………………..</t>
  </si>
  <si>
    <t>Frais de réception, …………………………………………………………..</t>
  </si>
  <si>
    <r>
      <t xml:space="preserve">Il faut </t>
    </r>
    <r>
      <rPr>
        <b/>
        <i/>
        <sz val="10"/>
        <rFont val="Arial"/>
        <family val="2"/>
      </rPr>
      <t>déduire</t>
    </r>
    <r>
      <rPr>
        <sz val="10"/>
        <rFont val="Arial"/>
        <family val="0"/>
      </rPr>
      <t xml:space="preserve"> les premiers mois inclus dans la DAS mais non compris dans l'exercice social. Il faut</t>
    </r>
    <r>
      <rPr>
        <b/>
        <sz val="10"/>
        <rFont val="Arial"/>
        <family val="2"/>
      </rPr>
      <t xml:space="preserve"> ajouter</t>
    </r>
    <r>
      <rPr>
        <sz val="10"/>
        <rFont val="Arial"/>
        <family val="0"/>
      </rPr>
      <t xml:space="preserve"> les derniers mois inclus dans l'exercice social mais non compris dans la DAS</t>
    </r>
  </si>
  <si>
    <t>H1 bis</t>
  </si>
  <si>
    <t>Ajustement d'après la DAS de quelle année ?</t>
  </si>
  <si>
    <t>ETAT PREPARATOIRE RELEVE FRAIS GENERAUX</t>
  </si>
  <si>
    <r>
      <t xml:space="preserve">Doit-on faire une D.A.S.2. ? </t>
    </r>
    <r>
      <rPr>
        <sz val="9"/>
        <rFont val="Arial"/>
        <family val="2"/>
      </rPr>
      <t>(présence d'honoraires,commiss. etc.)</t>
    </r>
  </si>
  <si>
    <t>Est-elle faite ?</t>
  </si>
  <si>
    <t>D.E.B.</t>
  </si>
  <si>
    <t>A-t-on vérifié le respect des obligations déclaratives  ?</t>
  </si>
  <si>
    <t>ZZ</t>
  </si>
  <si>
    <t>L'état préparatoire est-il au DR avec copie au DA ?</t>
  </si>
  <si>
    <t>que les feuilles de travail L1 et L2 sont bien renseignées</t>
  </si>
  <si>
    <t>Préciser si ce document doit être complété :</t>
  </si>
  <si>
    <t>Oui, car il y a aucun autre document annexé soit en L1, soit en L2</t>
  </si>
  <si>
    <t>Non, car il y a un autre document annexé soit en L1, soit en L2</t>
  </si>
  <si>
    <t>Non applicable</t>
  </si>
  <si>
    <t>J'ai pris connaissance du texte ci-dessus</t>
  </si>
  <si>
    <t>A remplir obligatoirement</t>
  </si>
  <si>
    <r>
      <t xml:space="preserve">L'analyse du compte de résultat a pour but de contrôler les comptes </t>
    </r>
    <r>
      <rPr>
        <b/>
        <sz val="11"/>
        <rFont val="Arial"/>
        <family val="2"/>
      </rPr>
      <t>d'importance significative</t>
    </r>
    <r>
      <rPr>
        <sz val="11"/>
        <rFont val="Arial"/>
        <family val="2"/>
      </rPr>
      <t xml:space="preserve"> des classes 6 et 7 qui n'ont pas été examinés lors du contrôle des autres cycles ou de l'examen des marges.                                                                                                                                                               Vous devez donc passer en revue des comptes des classes 6 et 7, détecter les comptes concernés, les indiquer (N°, libellé, montant) puis fournir un commentaire, notamment en cas de variation significative entre N et N - 1. Cependant, vous en êtes </t>
    </r>
    <r>
      <rPr>
        <b/>
        <sz val="11"/>
        <rFont val="Arial"/>
        <family val="2"/>
      </rPr>
      <t>dispensé</t>
    </r>
    <r>
      <rPr>
        <sz val="11"/>
        <rFont val="Arial"/>
        <family val="2"/>
      </rPr>
      <t xml:space="preserve"> si vous fournissez </t>
    </r>
    <r>
      <rPr>
        <b/>
        <sz val="11"/>
        <rFont val="Arial"/>
        <family val="2"/>
      </rPr>
      <t>d'autres documents d'analyse.</t>
    </r>
  </si>
  <si>
    <t>COMMENTAIRES EVENTUELS SUR LES DIFFERENTES ANOMALIES CONSTATEES</t>
  </si>
  <si>
    <t>D2</t>
  </si>
  <si>
    <t>ENGAGEMENTS LIES AUX CREDIT BAUX</t>
  </si>
  <si>
    <t>Des biens mobiliers ou immobiliers font-ils l'objet d'un contrat de crédit-bail ou de location longue durée ?</t>
  </si>
  <si>
    <t>ETAT DES ENGAGEMENTS LIES AUX CONTRATS DE CREDIT BAIL OU LOCATION DE LONGUE DUREE</t>
  </si>
  <si>
    <t>Etat remis pas le client, annexé ci-après</t>
  </si>
  <si>
    <t>Etat CEGID, annexé ci-après</t>
  </si>
  <si>
    <t xml:space="preserve">Partie complétée ci-dessous </t>
  </si>
  <si>
    <t>Nature du bien</t>
  </si>
  <si>
    <t>Date contrat</t>
  </si>
  <si>
    <t>Réf. Contrat</t>
  </si>
  <si>
    <t>Nb. total redevances</t>
  </si>
  <si>
    <t>Redevances échues</t>
  </si>
  <si>
    <t>Redevances &lt; 1 an non échues</t>
  </si>
  <si>
    <t>Redevances + 1an à 5 ans non échues</t>
  </si>
  <si>
    <t>Redevances + 5ans non échues</t>
  </si>
  <si>
    <t>Période redevance</t>
  </si>
  <si>
    <t>Mois</t>
  </si>
  <si>
    <t>Trimestre</t>
  </si>
  <si>
    <t>Semestre</t>
  </si>
  <si>
    <t>Année</t>
  </si>
  <si>
    <t>Montant redev. TTC</t>
  </si>
  <si>
    <t>Répartition du nombre des redevances</t>
  </si>
  <si>
    <t>Carectéristiques</t>
  </si>
  <si>
    <t>ETAT CHIFFRES DES ENGAGEMENTS</t>
  </si>
  <si>
    <t>auto</t>
  </si>
  <si>
    <t>manuelle</t>
  </si>
  <si>
    <t>TOTAL NON ECHU</t>
  </si>
  <si>
    <t>Autres éléments significatifs</t>
  </si>
  <si>
    <t>Crédit-bail simplifié</t>
  </si>
  <si>
    <t xml:space="preserve">la tenue d'un registre sur l'évaluation des risques </t>
  </si>
  <si>
    <t>VISA DU COLLABORATEUR</t>
  </si>
  <si>
    <t>le</t>
  </si>
  <si>
    <t>indiquer date finale de révision</t>
  </si>
  <si>
    <t>DOSSIER :</t>
  </si>
  <si>
    <t>REF</t>
  </si>
  <si>
    <t>Identification</t>
  </si>
  <si>
    <t>Profession</t>
  </si>
  <si>
    <t>Siret</t>
  </si>
  <si>
    <t>réglements</t>
  </si>
  <si>
    <t>Honoraires</t>
  </si>
  <si>
    <t>Commissions</t>
  </si>
  <si>
    <t>Comptabilité de référence</t>
  </si>
  <si>
    <t>si exercice = année civile, année concernée ?</t>
  </si>
  <si>
    <t>COLLECTE DES INFORMATIONS POUR LIASSE FISCALE ET COMPTES ANNUELS</t>
  </si>
  <si>
    <t>Cette note de travail est nécessaire lorsque des informations à fournir dans la liasse fiscale ou dans les comptes annuels</t>
  </si>
  <si>
    <t>ne sont pas dans notre dossier de travail ou dans d'autres documents conservés chez COGERAL.</t>
  </si>
  <si>
    <t>Elle sera principalement utilisée lorsque la révision se fait chez un client et que les documents supports des informations</t>
  </si>
  <si>
    <t>à produire restent dans ces locaux. Néanmoins, elle peut aussi être utilisée dans les autres cas.</t>
  </si>
  <si>
    <t>Cette note de travail est donc FACULTATIVE, sous réserve de répondre à la question ci-après.</t>
  </si>
  <si>
    <t>Cette note de travail est-elle nécessaire ?</t>
  </si>
  <si>
    <t>LIASSE FISCALE - IMPRIME 2031 ou 2065</t>
  </si>
  <si>
    <t>informations déjà collectées</t>
  </si>
  <si>
    <t>PAGE 1</t>
  </si>
  <si>
    <t>S'assurer que toutes les informations pré-identifiées soient en notre possession</t>
  </si>
  <si>
    <t>declaration 2031/2065 N-1 au dossier</t>
  </si>
  <si>
    <t>(original de la déclaration 2031 ou 2065 par exemple)</t>
  </si>
  <si>
    <t>REMUNERATIONS NETTES VERSEES AUX MEMBRES DE CERTAINES SOCIETES</t>
  </si>
  <si>
    <t>Nom, prénom, domicile, qualité</t>
  </si>
  <si>
    <t xml:space="preserve">nb. parts </t>
  </si>
  <si>
    <t>Salaires</t>
  </si>
  <si>
    <t>Missions, récept., depl.</t>
  </si>
  <si>
    <t>Autres frais</t>
  </si>
  <si>
    <t>indem. forf.</t>
  </si>
  <si>
    <t>rembours.</t>
  </si>
  <si>
    <t>AFFECTATION DES VOITURES DE TOURISME</t>
  </si>
  <si>
    <t>Marque et puissance fiscale</t>
  </si>
  <si>
    <t>P ou NP</t>
  </si>
  <si>
    <t>REGIME FISCAL DES GROUPES DE SOCIETES</t>
  </si>
  <si>
    <t>Date d'entrée dans le groupe</t>
  </si>
  <si>
    <t>Résultat fiscal déterminé comme si pas membre d'un groupe</t>
  </si>
  <si>
    <t>bénéfice (+) ou perte (-)</t>
  </si>
  <si>
    <t>+ ou - value à 19 %</t>
  </si>
  <si>
    <t>C.A. TTC</t>
  </si>
  <si>
    <t>Pour les filiales, information sur la société mère</t>
  </si>
  <si>
    <t>Nom et adresse lieu imposition</t>
  </si>
  <si>
    <t>N° SIRET</t>
  </si>
  <si>
    <t>N° FRP (si adhérent TDFC)</t>
  </si>
  <si>
    <t>LIASSE FISCALE  ET ANNEXE - IMMOBILISATIONS (mouvements)</t>
  </si>
  <si>
    <t>LIASSE FISCALE  ET ANNEXE - AMORTISSEMENTS (mouvements)</t>
  </si>
  <si>
    <t>aucune information à fournir</t>
  </si>
  <si>
    <t>LIASSE FISCALE  ET ANNEXE - PROVISIONS (mouvements et ventilations)</t>
  </si>
  <si>
    <t>ETAT DES ECHEANCES CREANCES ET DETTES</t>
  </si>
  <si>
    <t>feuille de travail jointe</t>
  </si>
  <si>
    <t>Attention !!! Pensez aux ventilations à 1 an au plus, 1 à 5 ans, + 5 ans pour les prêts et les emprunts</t>
  </si>
  <si>
    <t>Attention !!! Pensez aux prêts et emprunts souscrits, aux prêts et emprunts remboursés</t>
  </si>
  <si>
    <t>Attention !!! Pensez aux prêts consentis ou emprunts contractés auprès associés personnes physiques</t>
  </si>
  <si>
    <t>LIASSE FISCALE   - DEFICITS, INDEM. C.P. ………</t>
  </si>
  <si>
    <t>LIASSE FISCALE   - RENSEIGNEMENTS DIVERS</t>
  </si>
  <si>
    <t>Tableau d'affectation du résultat de l'exercice précédent</t>
  </si>
  <si>
    <t>Renseignements divers</t>
  </si>
  <si>
    <t>Prix de revient des biens pris en crédit bail</t>
  </si>
  <si>
    <t>Engagements</t>
  </si>
  <si>
    <t>Crédit bail mobilier</t>
  </si>
  <si>
    <t>Crédit bail immobilier</t>
  </si>
  <si>
    <t>Effets escomptés non échus</t>
  </si>
  <si>
    <t>Montant de la TVA collectée</t>
  </si>
  <si>
    <t>Montant de la TVA déductible hors immobilisations</t>
  </si>
  <si>
    <t>Montant de la DAS</t>
  </si>
  <si>
    <t>Numéro centre gestion agrée</t>
  </si>
  <si>
    <t>Effectif</t>
  </si>
  <si>
    <t>apprentis</t>
  </si>
  <si>
    <t>handicapés</t>
  </si>
  <si>
    <t>Taux intérêts le + élevé servi aux associés</t>
  </si>
  <si>
    <t xml:space="preserve">LIASSE FISCALE  - DETERMINATION DES + OU - VALUES </t>
  </si>
  <si>
    <t>Attention !!! Pensez également aux ventilations C.T. et L.T.</t>
  </si>
  <si>
    <t>LIASSE FISCALE  - AFFECTATION DES + OU - VALUES</t>
  </si>
  <si>
    <t>Attention !!! Pensez à reporter les éventuels montants figurant dans le tableau N-1</t>
  </si>
  <si>
    <t>LIASSE FISCALE  - SUIVI DES - VALUES A L.T.</t>
  </si>
  <si>
    <t>LIASSE FISCALE  - AFFECTATION DES + VALUES A L.T. - RESERVE SPECIALE…..</t>
  </si>
  <si>
    <t>LIASSE FISCALE  - COMPOSITION DU CAPITAL SOCIAL</t>
  </si>
  <si>
    <t>En principe les informations sont fournies sur la fiche jurique A3 Bis</t>
  </si>
  <si>
    <t>En principe une partie des informations est fournie dans le cycle G1</t>
  </si>
  <si>
    <t>Attention !!! S'assurer que les n° des SIRET, adresse……des filiales sont au dossier</t>
  </si>
  <si>
    <t>informations ci-dessous</t>
  </si>
  <si>
    <t>affectée aux dirigeants ou aux cadres</t>
  </si>
  <si>
    <t>P</t>
  </si>
  <si>
    <t>NP</t>
  </si>
  <si>
    <t>informations nécessaires</t>
  </si>
  <si>
    <t>declaration 2031/2065 N au dossier</t>
  </si>
  <si>
    <r>
      <t xml:space="preserve">Nom, prénom, domicile, qualité </t>
    </r>
    <r>
      <rPr>
        <b/>
        <sz val="10"/>
        <rFont val="Arial"/>
        <family val="2"/>
      </rPr>
      <t>si affectée aux dirigeants ou aux cadres</t>
    </r>
  </si>
  <si>
    <r>
      <t xml:space="preserve">Service </t>
    </r>
    <r>
      <rPr>
        <b/>
        <sz val="10"/>
        <rFont val="Arial"/>
        <family val="2"/>
      </rPr>
      <t>si utilisée pour les besoins généraux de l'exploitation</t>
    </r>
  </si>
  <si>
    <t>ZA</t>
  </si>
  <si>
    <t>LIASSE FISCALE - IMPRIME 2031 ou 2065 (suite)</t>
  </si>
  <si>
    <t>LIASSE FISCALE   - RENSEIGNEMENTS DIVERS (suite)</t>
  </si>
  <si>
    <t>Attention !!! Si détention &gt;10%, il faut fournir les adresses + n° siret si personne morale</t>
  </si>
  <si>
    <t>ZB</t>
  </si>
  <si>
    <t>COLLECTE DES INFORMATIONS POUR L'ANNEXE</t>
  </si>
  <si>
    <t>Cette note de travail est OBLIGATOIRE.</t>
  </si>
  <si>
    <t>Doit-on produire l'Annexe ?</t>
  </si>
  <si>
    <t>Compléments d’information relatifs au bilan et au compte de résultat</t>
  </si>
  <si>
    <t xml:space="preserve">État de l’actif immobilisé </t>
  </si>
  <si>
    <t>État des amortissements</t>
  </si>
  <si>
    <t>État des provisions</t>
  </si>
  <si>
    <t>État des échéances des créances et des dettes</t>
  </si>
  <si>
    <t>Éléments relevant de plusieurs postes du bilan</t>
  </si>
  <si>
    <t>Réévaluation</t>
  </si>
  <si>
    <t>Frais d’établissement</t>
  </si>
  <si>
    <t>Frais de recherche appliquée et de développement</t>
  </si>
  <si>
    <t>Fonds commercial</t>
  </si>
  <si>
    <t>Intérêts immobilisés</t>
  </si>
  <si>
    <t>Intérêts sur éléments de l’actif circulant</t>
  </si>
  <si>
    <t>Avances aux dirigeants</t>
  </si>
  <si>
    <t>Produits à recevoir</t>
  </si>
  <si>
    <t>Charges et produits constatés d’avance</t>
  </si>
  <si>
    <t>Charges à répartir sur plusieurs exercices</t>
  </si>
  <si>
    <t>Composition du capital social</t>
  </si>
  <si>
    <t>Parts bénéficiaires</t>
  </si>
  <si>
    <t>Obligations convertibles</t>
  </si>
  <si>
    <t>Ventilation chiffre d’affaires net</t>
  </si>
  <si>
    <t>Ventilation impôt sur bénéfices</t>
  </si>
  <si>
    <t>Engagements financiers et autres informations</t>
  </si>
  <si>
    <t xml:space="preserve">Engagements financiers </t>
  </si>
  <si>
    <t>Dettes garanties par des sûretés réelles</t>
  </si>
  <si>
    <t>Incidence des évaluations fiscales dérogatoires</t>
  </si>
  <si>
    <t>Rémunérations des dirigeants</t>
  </si>
  <si>
    <t>Effectif moyen</t>
  </si>
  <si>
    <t>Liste filiales et participations</t>
  </si>
  <si>
    <t>Règles et méthodes comptables</t>
  </si>
  <si>
    <t>Note obligatoire</t>
  </si>
  <si>
    <t>obligatoire</t>
  </si>
  <si>
    <t>Non significatif</t>
  </si>
  <si>
    <t>bl</t>
  </si>
  <si>
    <t>Quelle que soit la forme (entreprise, société, association), y-a-t-il des informations complémentaires ou</t>
  </si>
  <si>
    <t>significatives à mentionner en plus de celles habituellement données ?</t>
  </si>
  <si>
    <t>S'agit-il d'une Annexe pour entreprise individuelle ou personne physique ?</t>
  </si>
  <si>
    <t>S'agit-il d'une Annexe pour une association ?</t>
  </si>
  <si>
    <t>S'agit-il d'une société ou autre personne morale ?</t>
  </si>
  <si>
    <r>
      <t>Deux</t>
    </r>
    <r>
      <rPr>
        <b/>
        <i/>
        <sz val="11"/>
        <rFont val="Arial"/>
        <family val="2"/>
      </rPr>
      <t xml:space="preserve"> des trois critères sont-ils dépassés ?</t>
    </r>
  </si>
  <si>
    <t>Différences d’évaluation / éléments fongibles de l’actif circulant</t>
  </si>
  <si>
    <t>Accroissements et allégements de la dette future d’impôts</t>
  </si>
  <si>
    <t>Identité des sociétés mères consolidant les comptes de la société</t>
  </si>
  <si>
    <t>se reporter à la colonne "Annexe à établir"</t>
  </si>
  <si>
    <t xml:space="preserve">si exercice différent, indiquer les 2 périodes ainsi que les n° de règlement concernant la période </t>
  </si>
  <si>
    <t>à</t>
  </si>
  <si>
    <t>règlements de</t>
  </si>
  <si>
    <t>janv</t>
  </si>
  <si>
    <t>févr</t>
  </si>
  <si>
    <t>avr</t>
  </si>
  <si>
    <t>juil</t>
  </si>
  <si>
    <t>sept</t>
  </si>
  <si>
    <t>oct</t>
  </si>
  <si>
    <t>nov</t>
  </si>
  <si>
    <t>déc</t>
  </si>
  <si>
    <t>D3</t>
  </si>
  <si>
    <t>ETAT PREPARATOIRE DAS 2</t>
  </si>
  <si>
    <t>VALEUR RACHAT</t>
  </si>
  <si>
    <t>Formule *** ?</t>
  </si>
  <si>
    <r>
      <t>*** Avec la formule "auto", les calculs se font automatiquement (sauf valeur de rachat); il est néanmoins possible de rentrer manuellement les sommes</t>
    </r>
    <r>
      <rPr>
        <b/>
        <sz val="9"/>
        <color indexed="10"/>
        <rFont val="Arial"/>
        <family val="2"/>
      </rPr>
      <t xml:space="preserve"> (attention, les cellules ne sont pas protégées !)</t>
    </r>
  </si>
  <si>
    <t>Déclarations particulières</t>
  </si>
  <si>
    <t>A1</t>
  </si>
  <si>
    <t>NOTE  DE  SYNTHESE</t>
  </si>
  <si>
    <t>(JJ/MM/AA)</t>
  </si>
  <si>
    <t>Client:</t>
  </si>
  <si>
    <t>Date clôture exercice:</t>
  </si>
  <si>
    <t>Collaborateur :</t>
  </si>
  <si>
    <t>Expert-comptable :</t>
  </si>
  <si>
    <t>Date de révision :</t>
  </si>
  <si>
    <t>1°) RELEVE DES FAITS MARQUANTS - OBSERVATIONS SUR LE DEROULEMENT DE LA MISSION</t>
  </si>
  <si>
    <t>A2</t>
  </si>
  <si>
    <t>Client :</t>
  </si>
  <si>
    <t xml:space="preserve">Exercice : </t>
  </si>
  <si>
    <t>Feuille</t>
  </si>
  <si>
    <t>Libelle</t>
  </si>
  <si>
    <t>A4</t>
  </si>
  <si>
    <t>BALANCE FINALE REFERENCEE</t>
  </si>
  <si>
    <t>B1</t>
  </si>
  <si>
    <t xml:space="preserve">ETAT DE RAPPROCHEMENT BANCAIRE </t>
  </si>
  <si>
    <t>B2</t>
  </si>
  <si>
    <t>CAISSE</t>
  </si>
  <si>
    <t>B3 (1/2)</t>
  </si>
  <si>
    <t>EMPRUNTS</t>
  </si>
  <si>
    <t>B3 (2/2)</t>
  </si>
  <si>
    <t>INTERÊTS SUR EMPRUNTS</t>
  </si>
  <si>
    <t>B4</t>
  </si>
  <si>
    <t>AGIOS A PAYER</t>
  </si>
  <si>
    <t>B5</t>
  </si>
  <si>
    <t>RELEVE DES TITRES A LA CLOTURE DE L'EXERCICE</t>
  </si>
  <si>
    <t>C1</t>
  </si>
  <si>
    <t>FOURNISSEURS</t>
  </si>
  <si>
    <t>C2</t>
  </si>
  <si>
    <t>FOURNISSEURS : FAR ET AAR</t>
  </si>
  <si>
    <t>D1</t>
  </si>
  <si>
    <t>CONTRÔLE DES CHARGES EXTERNES</t>
  </si>
  <si>
    <t>E1</t>
  </si>
  <si>
    <t>CLIENTS</t>
  </si>
  <si>
    <t>E2</t>
  </si>
  <si>
    <t>CLIENTS : FACTURES ET AVOIRS A ETABLIR</t>
  </si>
  <si>
    <t>E4</t>
  </si>
  <si>
    <t>CLIENTS DOUTEUX ET PROVISIONS</t>
  </si>
  <si>
    <t>F1</t>
  </si>
  <si>
    <t>STOCKS ET TRAVAUX EN COURS</t>
  </si>
  <si>
    <t>G1</t>
  </si>
  <si>
    <t>IMMOBILISATIONS ET AMORTISSEMENTS</t>
  </si>
  <si>
    <t>H1</t>
  </si>
  <si>
    <t>CHARGES DE PERSONNEL</t>
  </si>
  <si>
    <t>H2</t>
  </si>
  <si>
    <t>PROVISION POUR C.P. ET CHARGES SUR C.P.</t>
  </si>
  <si>
    <t>H3</t>
  </si>
  <si>
    <t>AUTRES CHARGES A PAYER SUR SALAIRES</t>
  </si>
  <si>
    <t>H4</t>
  </si>
  <si>
    <t>RECAPITULATION DES COMPTES 42. …</t>
  </si>
  <si>
    <t>H5</t>
  </si>
  <si>
    <t>RECAPITULATION DES COMPTES 43. …</t>
  </si>
  <si>
    <t>H6</t>
  </si>
  <si>
    <t>COTISATIONS DE L'EXPLOITANT</t>
  </si>
  <si>
    <t>I1</t>
  </si>
  <si>
    <t>AJUSTEMENT DE LA TVA COLLECTEE ET DES CA3 CA4</t>
  </si>
  <si>
    <t>I1(2)</t>
  </si>
  <si>
    <t>TVA SUR LES ENCAISSEMENTS</t>
  </si>
  <si>
    <t>I3 (1 sur 2)</t>
  </si>
  <si>
    <t>DETERMINATION DU RESULTAT FISCAL</t>
  </si>
  <si>
    <t>I3 (2 sur 2)</t>
  </si>
  <si>
    <t>I4</t>
  </si>
  <si>
    <t>CALCUL DU PLAFONNEMENT DE LA TAXE PROF.</t>
  </si>
  <si>
    <t>I5</t>
  </si>
  <si>
    <t>RECAPITULATION DES COMPTES 44. …</t>
  </si>
  <si>
    <t>J1</t>
  </si>
  <si>
    <t>J2</t>
  </si>
  <si>
    <t>CAPITAUX PROPRES</t>
  </si>
  <si>
    <t>J3</t>
  </si>
  <si>
    <t>PROVISIONS POUR RISQUES ET CHARGES</t>
  </si>
  <si>
    <t>K1</t>
  </si>
  <si>
    <t>RECAPITULATION DES COMPTES 46, 47 et 48</t>
  </si>
  <si>
    <t>K2</t>
  </si>
  <si>
    <t>JUSTIFICATION D'AUTRES COMPTES</t>
  </si>
  <si>
    <t>K3</t>
  </si>
  <si>
    <t>DETAIL DES ELEMENTS EXCEPTIONNELS</t>
  </si>
  <si>
    <t>L1</t>
  </si>
  <si>
    <t>ANALYSE DES MARGES ET COEFFICIENTS</t>
  </si>
  <si>
    <t>CONTROLES FORMELS</t>
  </si>
  <si>
    <t>Mise à jour du journal général à la fin de N-1</t>
  </si>
  <si>
    <t>Mise à jour  du livre d'inventaire à la fin de N-1</t>
  </si>
  <si>
    <t xml:space="preserve"> </t>
  </si>
  <si>
    <t>Mise à jour du livre E/S du personnel à la fin de N</t>
  </si>
  <si>
    <t>D.A.S. 2</t>
  </si>
  <si>
    <t xml:space="preserve">        Vérifications particulières</t>
  </si>
  <si>
    <t>Inventaire signé au dossier</t>
  </si>
  <si>
    <t>Correspondance au dossier et fiche du DP mise à jour</t>
  </si>
  <si>
    <t>Vérification des assurances :</t>
  </si>
  <si>
    <t>Locaux</t>
  </si>
  <si>
    <t>Machines</t>
  </si>
  <si>
    <t>Voitures</t>
  </si>
  <si>
    <t>Multirisques</t>
  </si>
  <si>
    <t xml:space="preserve">Responsabilité civile </t>
  </si>
  <si>
    <t>Responsabilité profess.</t>
  </si>
  <si>
    <t>Pertes d'exploitation</t>
  </si>
  <si>
    <t>les affichages obligatoires</t>
  </si>
  <si>
    <t>la médecine du travail</t>
  </si>
  <si>
    <t>Points à signaler au client :</t>
  </si>
  <si>
    <t>Date arrêté :</t>
  </si>
  <si>
    <t>Intitulé</t>
  </si>
  <si>
    <t>Date</t>
  </si>
  <si>
    <t>Montant</t>
  </si>
  <si>
    <t>Débit</t>
  </si>
  <si>
    <t>Crédit</t>
  </si>
  <si>
    <t>Solde sur brouillard ou fiches de caisse</t>
  </si>
  <si>
    <t>Solde en comptabilité</t>
  </si>
  <si>
    <t>Ecart</t>
  </si>
  <si>
    <t>Absence de soldes créditeurs ?</t>
  </si>
  <si>
    <t>Absence de soldes anormalement élevés?</t>
  </si>
  <si>
    <t>B3 1/2</t>
  </si>
  <si>
    <t xml:space="preserve">E M P R U N T S </t>
  </si>
  <si>
    <t>DATE</t>
  </si>
  <si>
    <t>Organismes</t>
  </si>
  <si>
    <t>Durée</t>
  </si>
  <si>
    <t>MONTANT DES EMPRUNTS</t>
  </si>
  <si>
    <t>Capital restant dû</t>
  </si>
  <si>
    <t>prêteurs</t>
  </si>
  <si>
    <t xml:space="preserve"> à l'origine</t>
  </si>
  <si>
    <t>au début de l'exercice</t>
  </si>
  <si>
    <t>amorti dans l'exercice</t>
  </si>
  <si>
    <t>en fin d'exercice</t>
  </si>
  <si>
    <t>-1 an</t>
  </si>
  <si>
    <t xml:space="preserve"> +1 an à -5 ans</t>
  </si>
  <si>
    <t>+ 5 ans</t>
  </si>
  <si>
    <t>TOTAUX</t>
  </si>
  <si>
    <t>B3 2/2</t>
  </si>
  <si>
    <t>En charges d'avance</t>
  </si>
  <si>
    <t xml:space="preserve">Payés </t>
  </si>
  <si>
    <t>Courus et non payés</t>
  </si>
  <si>
    <t xml:space="preserve">Charges </t>
  </si>
  <si>
    <t>prêteur</t>
  </si>
  <si>
    <t>Taux</t>
  </si>
  <si>
    <t>Début</t>
  </si>
  <si>
    <t>Fin</t>
  </si>
  <si>
    <t>dans</t>
  </si>
  <si>
    <t>Début d'exercice</t>
  </si>
  <si>
    <t>Fin d'exercice</t>
  </si>
  <si>
    <t xml:space="preserve">de </t>
  </si>
  <si>
    <t>d'exercice</t>
  </si>
  <si>
    <t>l'exercice</t>
  </si>
  <si>
    <t>Prorata</t>
  </si>
  <si>
    <t>Banques</t>
  </si>
  <si>
    <t>Période</t>
  </si>
  <si>
    <t>Intérêts</t>
  </si>
  <si>
    <t>TVA</t>
  </si>
  <si>
    <t>Total</t>
  </si>
  <si>
    <t>TOTAL</t>
  </si>
  <si>
    <t>MONTANT</t>
  </si>
  <si>
    <t>Tous les comptes sont pointés à la date de clôture ?</t>
  </si>
  <si>
    <t>Le grand-livre auxiliaire est-il joint  ?</t>
  </si>
  <si>
    <t>FOURNISSEURS : FACTURES  ET AVOIRS A RECEVOIR</t>
  </si>
  <si>
    <t>Préciser jusqu'à quel mois de l'exercice suivant la revue a été faite :</t>
  </si>
  <si>
    <t>Compte</t>
  </si>
  <si>
    <t>Fournisseurs</t>
  </si>
  <si>
    <t>Observations</t>
  </si>
  <si>
    <t>H.T.V.A.</t>
  </si>
  <si>
    <t>T.V.A.</t>
  </si>
  <si>
    <t>T.T.C</t>
  </si>
  <si>
    <r>
      <t xml:space="preserve">Contrôle des charges externes </t>
    </r>
    <r>
      <rPr>
        <b/>
        <sz val="12"/>
        <rFont val="Arial"/>
        <family val="2"/>
      </rPr>
      <t>(loyers, assurances, crédit-bail……etc)</t>
    </r>
  </si>
  <si>
    <t>CPTES</t>
  </si>
  <si>
    <t>Régularisation début</t>
  </si>
  <si>
    <t>Règlement</t>
  </si>
  <si>
    <t>Régularisation fin</t>
  </si>
  <si>
    <t xml:space="preserve">48…. </t>
  </si>
  <si>
    <t>Désignation / Échéance</t>
  </si>
  <si>
    <t>Compte de</t>
  </si>
  <si>
    <t>de</t>
  </si>
  <si>
    <t>Charges de</t>
  </si>
  <si>
    <t>47….</t>
  </si>
  <si>
    <t>charge</t>
  </si>
  <si>
    <t>CAP</t>
  </si>
  <si>
    <t>CPA</t>
  </si>
  <si>
    <t>CLIENTS DOUTEUX ET PROVISION SUR CREANCES DOUTEUSES</t>
  </si>
  <si>
    <t>CREANCES DOUTEUSES</t>
  </si>
  <si>
    <t>Base</t>
  </si>
  <si>
    <t xml:space="preserve">Motif </t>
  </si>
  <si>
    <t>Provision pour dépréciation</t>
  </si>
  <si>
    <t>Noms des clients</t>
  </si>
  <si>
    <t>Régle-</t>
  </si>
  <si>
    <t>Devenues</t>
  </si>
  <si>
    <t>provision</t>
  </si>
  <si>
    <t>dépré-</t>
  </si>
  <si>
    <t>Provision</t>
  </si>
  <si>
    <t xml:space="preserve">Début </t>
  </si>
  <si>
    <t>Dotation</t>
  </si>
  <si>
    <t>Reprise</t>
  </si>
  <si>
    <t xml:space="preserve">Fin </t>
  </si>
  <si>
    <t>exercice</t>
  </si>
  <si>
    <t>ments</t>
  </si>
  <si>
    <t>irrécouv.</t>
  </si>
  <si>
    <t>douteuses</t>
  </si>
  <si>
    <t>HT</t>
  </si>
  <si>
    <t>ciation</t>
  </si>
  <si>
    <t>Vérification des totaux avec la comptabilité</t>
  </si>
  <si>
    <t>Matières premieres</t>
  </si>
  <si>
    <t>Exercice N-1</t>
  </si>
  <si>
    <t>Exercice N</t>
  </si>
  <si>
    <t>Variation</t>
  </si>
  <si>
    <t>PROVISION ? :</t>
  </si>
  <si>
    <t>Remarque :</t>
  </si>
  <si>
    <t>TRAVAUX A EFFECTUER</t>
  </si>
  <si>
    <t xml:space="preserve">Joindre le fichier des immobilisations </t>
  </si>
  <si>
    <t>Joindre les documents (listing informatique) faisant ressortir :</t>
  </si>
  <si>
    <t>les mouvements relatifs aux immobilisations</t>
  </si>
  <si>
    <t>les mouvements relatifs aux amortissements</t>
  </si>
  <si>
    <t>le calcul des + ou - values éventuelles</t>
  </si>
  <si>
    <t>Vérification particulière concernant les véhicules de tourisme :</t>
  </si>
  <si>
    <t>quant à la non récupération de la TVA</t>
  </si>
  <si>
    <t>quant à la limite fiscale pour la déductibilité des amortissements</t>
  </si>
  <si>
    <t>en profiter pour vérifier :</t>
  </si>
  <si>
    <t>le comptes "crédit-bail"    etc</t>
  </si>
  <si>
    <t>la réintégration de la TVTS</t>
  </si>
  <si>
    <t>la réintégration des contraventions</t>
  </si>
  <si>
    <t xml:space="preserve">l'existence "d'avantages en nature" </t>
  </si>
  <si>
    <t xml:space="preserve">Vérification que l'Annexe comporte les mentions obligatoires, notamment en ce qui </t>
  </si>
  <si>
    <t>concerne les immobilisations incorporelles (frais de recherche, fonds commercial ….. Etc)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</si>
</sst>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mmmm\-yy"/>
    <numFmt numFmtId="174" formatCode="General_)"/>
    <numFmt numFmtId="175" formatCode="#.##0\.00"/>
    <numFmt numFmtId="176" formatCode="\$#\.00"/>
    <numFmt numFmtId="177" formatCode="#\.00"/>
    <numFmt numFmtId="178" formatCode="%#\.00"/>
    <numFmt numFmtId="179" formatCode="#\."/>
    <numFmt numFmtId="180" formatCode="#,##0.00_);\(#,##0.00\)"/>
    <numFmt numFmtId="181" formatCode="#,##0_);\(#,##0\)"/>
    <numFmt numFmtId="182" formatCode="d/m"/>
    <numFmt numFmtId="183" formatCode="0.0"/>
    <numFmt numFmtId="184" formatCode="#,##0\ &quot;F&quot;_-;#,##0\ &quot;F&quot;\-"/>
    <numFmt numFmtId="185" formatCode="#,##0\ &quot;F&quot;_-;[Red]#,##0\ &quot;F&quot;\-"/>
    <numFmt numFmtId="186" formatCode="#,##0.00\ &quot;F&quot;_-;#,##0.00\ &quot;F&quot;\-"/>
    <numFmt numFmtId="187" formatCode="#,##0.00\ &quot;F&quot;_-;[Red]#,##0.00\ &quot;F&quot;\-"/>
    <numFmt numFmtId="188" formatCode="_-* #,##0\ &quot;F&quot;_-;_-* #,##0\ &quot;F&quot;\-;_-* &quot;-&quot;\ &quot;F&quot;_-;_-@_-"/>
    <numFmt numFmtId="189" formatCode="_-* #,##0\ _F_-;_-* #,##0\ _F\-;_-* &quot;-&quot;\ _F_-;_-@_-"/>
    <numFmt numFmtId="190" formatCode="_-* #,##0.00\ &quot;F&quot;_-;_-* #,##0.00\ &quot;F&quot;\-;_-* &quot;-&quot;??\ &quot;F&quot;_-;_-@_-"/>
    <numFmt numFmtId="191" formatCode="_-* #,##0.00\ _F_-;_-* #,##0.00\ _F\-;_-* &quot;-&quot;??\ _F_-;_-@_-"/>
    <numFmt numFmtId="192" formatCode="#,##0;\(#,##0\)"/>
    <numFmt numFmtId="193" formatCode="mmmm"/>
    <numFmt numFmtId="194" formatCode="0.0%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"/>
    <numFmt numFmtId="204" formatCode="d\-mmm\-yy"/>
    <numFmt numFmtId="205" formatCode="mmm\-yyyy"/>
    <numFmt numFmtId="206" formatCode="#,##0.00;\(#,##0.00\)"/>
    <numFmt numFmtId="207" formatCode="#,##0.000"/>
    <numFmt numFmtId="208" formatCode="#,##0.0000"/>
    <numFmt numFmtId="209" formatCode="#,##0.00000"/>
    <numFmt numFmtId="210" formatCode="#,##0.000000"/>
    <numFmt numFmtId="211" formatCode="d\-mmm"/>
    <numFmt numFmtId="212" formatCode="dd/mm/yy"/>
    <numFmt numFmtId="213" formatCode="d\ mmmm\ yyyy"/>
    <numFmt numFmtId="214" formatCode="[$-40C]dddd\ d\ mmmm\ yyyy"/>
    <numFmt numFmtId="215" formatCode="[$-40C]d\ mmmm\ yyyy;@"/>
    <numFmt numFmtId="216" formatCode="[$-40C]mmmmm;@"/>
    <numFmt numFmtId="217" formatCode="[$-40C]dd\-mmm\-yy;@"/>
  </numFmts>
  <fonts count="1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CG Times"/>
      <family val="0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Arial"/>
      <family val="2"/>
    </font>
    <font>
      <sz val="8"/>
      <name val="Comic Sans MS"/>
      <family val="4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.5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u val="single"/>
      <sz val="12"/>
      <name val="Arial"/>
      <family val="2"/>
    </font>
    <font>
      <b/>
      <u val="single"/>
      <sz val="16"/>
      <name val="Arial"/>
      <family val="2"/>
    </font>
    <font>
      <b/>
      <i/>
      <u val="single"/>
      <sz val="11"/>
      <name val="Arial"/>
      <family val="2"/>
    </font>
    <font>
      <sz val="9"/>
      <name val="Comic Sans MS"/>
      <family val="4"/>
    </font>
    <font>
      <i/>
      <sz val="11"/>
      <name val="Arial"/>
      <family val="2"/>
    </font>
    <font>
      <b/>
      <sz val="2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color indexed="10"/>
      <name val="Century Schoolbook"/>
      <family val="1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Comic Sans MS"/>
      <family val="4"/>
    </font>
    <font>
      <b/>
      <sz val="10"/>
      <name val="Comic Sans MS"/>
      <family val="4"/>
    </font>
    <font>
      <b/>
      <sz val="14"/>
      <color indexed="10"/>
      <name val="Comic Sans MS"/>
      <family val="4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i/>
      <sz val="16"/>
      <color indexed="10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b/>
      <i/>
      <sz val="10"/>
      <color indexed="18"/>
      <name val="Arial"/>
      <family val="2"/>
    </font>
    <font>
      <b/>
      <i/>
      <sz val="9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sz val="11"/>
      <name val="Garamond"/>
      <family val="1"/>
    </font>
    <font>
      <b/>
      <i/>
      <sz val="8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0" borderId="2" applyNumberFormat="0" applyFill="0" applyAlignment="0" applyProtection="0"/>
    <xf numFmtId="3" fontId="12" fillId="0" borderId="0">
      <alignment/>
      <protection locked="0"/>
    </xf>
    <xf numFmtId="179" fontId="13" fillId="0" borderId="0">
      <alignment/>
      <protection locked="0"/>
    </xf>
    <xf numFmtId="179" fontId="13" fillId="0" borderId="0">
      <alignment/>
      <protection locked="0"/>
    </xf>
    <xf numFmtId="0" fontId="106" fillId="27" borderId="1" applyNumberFormat="0" applyAlignment="0" applyProtection="0"/>
    <xf numFmtId="175" fontId="12" fillId="0" borderId="0">
      <alignment/>
      <protection locked="0"/>
    </xf>
    <xf numFmtId="177" fontId="12" fillId="0" borderId="0">
      <alignment/>
      <protection locked="0"/>
    </xf>
    <xf numFmtId="0" fontId="107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2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8" fillId="29" borderId="0" applyNumberFormat="0" applyBorder="0" applyAlignment="0" applyProtection="0"/>
    <xf numFmtId="0" fontId="14" fillId="0" borderId="0">
      <alignment/>
      <protection/>
    </xf>
    <xf numFmtId="174" fontId="1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10" fillId="26" borderId="4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179" fontId="12" fillId="0" borderId="8">
      <alignment/>
      <protection locked="0"/>
    </xf>
    <xf numFmtId="0" fontId="116" fillId="32" borderId="9" applyNumberFormat="0" applyAlignment="0" applyProtection="0"/>
  </cellStyleXfs>
  <cellXfs count="261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174" fontId="14" fillId="0" borderId="0" xfId="58">
      <alignment/>
      <protection/>
    </xf>
    <xf numFmtId="174" fontId="8" fillId="0" borderId="0" xfId="58" applyFont="1">
      <alignment/>
      <protection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57">
      <alignment/>
      <protection/>
    </xf>
    <xf numFmtId="0" fontId="9" fillId="0" borderId="0" xfId="57" applyFont="1">
      <alignment/>
      <protection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15" fontId="1" fillId="0" borderId="15" xfId="0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15" fontId="1" fillId="0" borderId="14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33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right" vertical="top" textRotation="180"/>
    </xf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" fontId="1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Fill="1" applyAlignment="1">
      <alignment/>
    </xf>
    <xf numFmtId="14" fontId="1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174" fontId="15" fillId="0" borderId="0" xfId="58" applyFont="1">
      <alignment/>
      <protection/>
    </xf>
    <xf numFmtId="174" fontId="28" fillId="1" borderId="17" xfId="58" applyFont="1" applyFill="1" applyBorder="1" applyAlignment="1">
      <alignment horizontal="center"/>
      <protection/>
    </xf>
    <xf numFmtId="174" fontId="28" fillId="1" borderId="18" xfId="58" applyFont="1" applyFill="1" applyBorder="1" applyAlignment="1" applyProtection="1">
      <alignment horizontal="center"/>
      <protection/>
    </xf>
    <xf numFmtId="174" fontId="28" fillId="0" borderId="10" xfId="58" applyFont="1" applyFill="1" applyBorder="1">
      <alignment/>
      <protection/>
    </xf>
    <xf numFmtId="174" fontId="29" fillId="1" borderId="10" xfId="58" applyFont="1" applyFill="1" applyBorder="1" applyAlignment="1" applyProtection="1">
      <alignment horizontal="center"/>
      <protection/>
    </xf>
    <xf numFmtId="174" fontId="29" fillId="1" borderId="21" xfId="58" applyFont="1" applyFill="1" applyBorder="1" applyAlignment="1" applyProtection="1">
      <alignment horizontal="center"/>
      <protection/>
    </xf>
    <xf numFmtId="174" fontId="28" fillId="1" borderId="10" xfId="58" applyFont="1" applyFill="1" applyBorder="1" applyAlignment="1">
      <alignment horizontal="center"/>
      <protection/>
    </xf>
    <xf numFmtId="174" fontId="28" fillId="1" borderId="21" xfId="58" applyFont="1" applyFill="1" applyBorder="1">
      <alignment/>
      <protection/>
    </xf>
    <xf numFmtId="174" fontId="28" fillId="0" borderId="0" xfId="58" applyFont="1" applyFill="1" applyBorder="1">
      <alignment/>
      <protection/>
    </xf>
    <xf numFmtId="9" fontId="31" fillId="0" borderId="0" xfId="58" applyNumberFormat="1" applyFont="1" applyFill="1" applyBorder="1" applyAlignment="1" applyProtection="1">
      <alignment vertical="center"/>
      <protection/>
    </xf>
    <xf numFmtId="174" fontId="29" fillId="0" borderId="0" xfId="58" applyFont="1" applyFill="1" applyBorder="1" applyAlignment="1" applyProtection="1">
      <alignment horizontal="left" vertical="center"/>
      <protection/>
    </xf>
    <xf numFmtId="3" fontId="29" fillId="0" borderId="11" xfId="58" applyNumberFormat="1" applyFont="1" applyFill="1" applyBorder="1" applyAlignment="1" applyProtection="1">
      <alignment vertical="center"/>
      <protection/>
    </xf>
    <xf numFmtId="174" fontId="15" fillId="0" borderId="17" xfId="58" applyFont="1" applyBorder="1">
      <alignment/>
      <protection/>
    </xf>
    <xf numFmtId="174" fontId="33" fillId="1" borderId="25" xfId="58" applyFont="1" applyFill="1" applyBorder="1" applyAlignment="1">
      <alignment horizontal="center"/>
      <protection/>
    </xf>
    <xf numFmtId="174" fontId="33" fillId="1" borderId="13" xfId="58" applyFont="1" applyFill="1" applyBorder="1" applyAlignment="1">
      <alignment horizontal="center"/>
      <protection/>
    </xf>
    <xf numFmtId="0" fontId="22" fillId="0" borderId="17" xfId="58" applyNumberFormat="1" applyFont="1" applyFill="1" applyBorder="1" applyAlignment="1" applyProtection="1">
      <alignment vertical="center"/>
      <protection/>
    </xf>
    <xf numFmtId="0" fontId="22" fillId="0" borderId="25" xfId="58" applyNumberFormat="1" applyFont="1" applyFill="1" applyBorder="1" applyAlignment="1" applyProtection="1">
      <alignment vertical="center"/>
      <protection/>
    </xf>
    <xf numFmtId="4" fontId="22" fillId="0" borderId="18" xfId="58" applyNumberFormat="1" applyFont="1" applyFill="1" applyBorder="1" applyAlignment="1" applyProtection="1">
      <alignment vertical="center"/>
      <protection/>
    </xf>
    <xf numFmtId="174" fontId="28" fillId="0" borderId="0" xfId="58" applyFont="1" applyFill="1" applyBorder="1" applyAlignment="1">
      <alignment vertical="center"/>
      <protection/>
    </xf>
    <xf numFmtId="174" fontId="15" fillId="0" borderId="0" xfId="58" applyFont="1" applyAlignment="1">
      <alignment vertical="center"/>
      <protection/>
    </xf>
    <xf numFmtId="0" fontId="33" fillId="0" borderId="26" xfId="58" applyNumberFormat="1" applyFont="1" applyFill="1" applyBorder="1" applyAlignment="1" applyProtection="1">
      <alignment vertical="center"/>
      <protection/>
    </xf>
    <xf numFmtId="0" fontId="33" fillId="0" borderId="27" xfId="58" applyNumberFormat="1" applyFont="1" applyFill="1" applyBorder="1" applyAlignment="1" applyProtection="1">
      <alignment vertical="center"/>
      <protection/>
    </xf>
    <xf numFmtId="0" fontId="22" fillId="0" borderId="12" xfId="58" applyNumberFormat="1" applyFont="1" applyFill="1" applyBorder="1" applyAlignment="1" applyProtection="1">
      <alignment vertical="center"/>
      <protection/>
    </xf>
    <xf numFmtId="0" fontId="33" fillId="0" borderId="17" xfId="58" applyNumberFormat="1" applyFont="1" applyFill="1" applyBorder="1" applyAlignment="1" applyProtection="1">
      <alignment vertical="center"/>
      <protection/>
    </xf>
    <xf numFmtId="4" fontId="22" fillId="0" borderId="13" xfId="58" applyNumberFormat="1" applyFont="1" applyFill="1" applyBorder="1" applyAlignment="1" applyProtection="1">
      <alignment vertical="center"/>
      <protection/>
    </xf>
    <xf numFmtId="0" fontId="22" fillId="0" borderId="28" xfId="58" applyNumberFormat="1" applyFont="1" applyFill="1" applyBorder="1" applyAlignment="1" applyProtection="1">
      <alignment vertical="center"/>
      <protection/>
    </xf>
    <xf numFmtId="3" fontId="22" fillId="0" borderId="0" xfId="58" applyNumberFormat="1" applyFont="1" applyFill="1" applyBorder="1" applyAlignment="1">
      <alignment horizontal="center" vertical="center"/>
      <protection/>
    </xf>
    <xf numFmtId="0" fontId="22" fillId="0" borderId="0" xfId="58" applyNumberFormat="1" applyFont="1" applyFill="1" applyBorder="1" applyAlignment="1" applyProtection="1">
      <alignment vertical="center"/>
      <protection/>
    </xf>
    <xf numFmtId="4" fontId="22" fillId="0" borderId="0" xfId="58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" fontId="1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37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0" fillId="35" borderId="3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35" borderId="31" xfId="0" applyNumberFormat="1" applyFill="1" applyBorder="1" applyAlignment="1">
      <alignment/>
    </xf>
    <xf numFmtId="0" fontId="17" fillId="36" borderId="32" xfId="0" applyFont="1" applyFill="1" applyBorder="1" applyAlignment="1">
      <alignment horizontal="left"/>
    </xf>
    <xf numFmtId="0" fontId="17" fillId="36" borderId="33" xfId="0" applyFont="1" applyFill="1" applyBorder="1" applyAlignment="1">
      <alignment horizontal="center"/>
    </xf>
    <xf numFmtId="3" fontId="17" fillId="36" borderId="34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35" borderId="29" xfId="0" applyNumberForma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35" borderId="30" xfId="0" applyNumberFormat="1" applyFill="1" applyBorder="1" applyAlignment="1">
      <alignment/>
    </xf>
    <xf numFmtId="0" fontId="1" fillId="0" borderId="35" xfId="0" applyFont="1" applyBorder="1" applyAlignment="1">
      <alignment/>
    </xf>
    <xf numFmtId="0" fontId="27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3" fontId="0" fillId="0" borderId="43" xfId="0" applyNumberFormat="1" applyBorder="1" applyAlignment="1">
      <alignment/>
    </xf>
    <xf numFmtId="3" fontId="0" fillId="35" borderId="43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33" fillId="0" borderId="12" xfId="57" applyFont="1" applyFill="1" applyBorder="1">
      <alignment/>
      <protection/>
    </xf>
    <xf numFmtId="0" fontId="35" fillId="0" borderId="0" xfId="57" applyFont="1" applyFill="1" applyBorder="1" applyAlignment="1" applyProtection="1">
      <alignment/>
      <protection/>
    </xf>
    <xf numFmtId="181" fontId="33" fillId="0" borderId="0" xfId="57" applyNumberFormat="1" applyFont="1" applyFill="1" applyBorder="1" applyProtection="1">
      <alignment/>
      <protection/>
    </xf>
    <xf numFmtId="4" fontId="11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26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4" fontId="17" fillId="0" borderId="17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7" fillId="0" borderId="46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9" fillId="0" borderId="12" xfId="57" applyFont="1" applyBorder="1">
      <alignment/>
      <protection/>
    </xf>
    <xf numFmtId="0" fontId="9" fillId="0" borderId="25" xfId="57" applyFont="1" applyBorder="1">
      <alignment/>
      <protection/>
    </xf>
    <xf numFmtId="0" fontId="11" fillId="0" borderId="0" xfId="57" applyFont="1" applyBorder="1" applyAlignment="1" applyProtection="1">
      <alignment horizontal="left"/>
      <protection/>
    </xf>
    <xf numFmtId="181" fontId="11" fillId="0" borderId="0" xfId="57" applyNumberFormat="1" applyFont="1" applyBorder="1" applyProtection="1">
      <alignment/>
      <protection/>
    </xf>
    <xf numFmtId="0" fontId="11" fillId="0" borderId="13" xfId="57" applyFont="1" applyBorder="1">
      <alignment/>
      <protection/>
    </xf>
    <xf numFmtId="0" fontId="11" fillId="0" borderId="0" xfId="57" applyFont="1" applyBorder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40" fillId="0" borderId="21" xfId="57" applyFont="1" applyFill="1" applyBorder="1">
      <alignment/>
      <protection/>
    </xf>
    <xf numFmtId="0" fontId="40" fillId="0" borderId="47" xfId="57" applyFont="1" applyFill="1" applyBorder="1">
      <alignment/>
      <protection/>
    </xf>
    <xf numFmtId="0" fontId="40" fillId="0" borderId="13" xfId="57" applyFont="1" applyFill="1" applyBorder="1">
      <alignment/>
      <protection/>
    </xf>
    <xf numFmtId="0" fontId="40" fillId="0" borderId="48" xfId="57" applyFont="1" applyFill="1" applyBorder="1">
      <alignment/>
      <protection/>
    </xf>
    <xf numFmtId="0" fontId="11" fillId="0" borderId="16" xfId="57" applyFont="1" applyBorder="1">
      <alignment/>
      <protection/>
    </xf>
    <xf numFmtId="0" fontId="0" fillId="0" borderId="17" xfId="0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42" fillId="0" borderId="0" xfId="0" applyFont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26" xfId="0" applyFont="1" applyFill="1" applyBorder="1" applyAlignment="1">
      <alignment horizontal="centerContinuous" vertical="center"/>
    </xf>
    <xf numFmtId="0" fontId="18" fillId="0" borderId="27" xfId="0" applyFont="1" applyFill="1" applyBorder="1" applyAlignment="1">
      <alignment horizontal="centerContinuous" vertical="center"/>
    </xf>
    <xf numFmtId="0" fontId="18" fillId="0" borderId="28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27" fillId="0" borderId="17" xfId="0" applyFont="1" applyFill="1" applyBorder="1" applyAlignment="1">
      <alignment horizontal="centerContinuous" vertical="center"/>
    </xf>
    <xf numFmtId="0" fontId="27" fillId="0" borderId="12" xfId="0" applyFont="1" applyFill="1" applyBorder="1" applyAlignment="1">
      <alignment horizontal="centerContinuous" vertical="center"/>
    </xf>
    <xf numFmtId="0" fontId="27" fillId="0" borderId="25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174" fontId="29" fillId="1" borderId="10" xfId="58" applyFont="1" applyFill="1" applyBorder="1" applyAlignment="1" applyProtection="1">
      <alignment horizontal="centerContinuous"/>
      <protection/>
    </xf>
    <xf numFmtId="174" fontId="29" fillId="1" borderId="13" xfId="58" applyFont="1" applyFill="1" applyBorder="1" applyAlignment="1" applyProtection="1">
      <alignment horizontal="centerContinuous"/>
      <protection/>
    </xf>
    <xf numFmtId="0" fontId="1" fillId="0" borderId="41" xfId="0" applyFont="1" applyBorder="1" applyAlignment="1">
      <alignment horizontal="centerContinuous"/>
    </xf>
    <xf numFmtId="0" fontId="27" fillId="0" borderId="14" xfId="0" applyFont="1" applyBorder="1" applyAlignment="1">
      <alignment horizontal="centerContinuous"/>
    </xf>
    <xf numFmtId="0" fontId="27" fillId="0" borderId="15" xfId="0" applyFont="1" applyBorder="1" applyAlignment="1">
      <alignment horizontal="centerContinuous"/>
    </xf>
    <xf numFmtId="0" fontId="27" fillId="0" borderId="16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49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33" borderId="26" xfId="0" applyFont="1" applyFill="1" applyBorder="1" applyAlignment="1">
      <alignment horizontal="centerContinuous" vertical="justify"/>
    </xf>
    <xf numFmtId="0" fontId="1" fillId="33" borderId="27" xfId="0" applyFont="1" applyFill="1" applyBorder="1" applyAlignment="1">
      <alignment horizontal="centerContinuous" vertical="justify"/>
    </xf>
    <xf numFmtId="0" fontId="1" fillId="33" borderId="28" xfId="0" applyFont="1" applyFill="1" applyBorder="1" applyAlignment="1">
      <alignment horizontal="centerContinuous" vertical="justify"/>
    </xf>
    <xf numFmtId="4" fontId="1" fillId="33" borderId="11" xfId="0" applyNumberFormat="1" applyFont="1" applyFill="1" applyBorder="1" applyAlignment="1">
      <alignment horizontal="centerContinuous" vertical="justify"/>
    </xf>
    <xf numFmtId="3" fontId="0" fillId="0" borderId="50" xfId="0" applyNumberFormat="1" applyBorder="1" applyAlignment="1">
      <alignment/>
    </xf>
    <xf numFmtId="0" fontId="0" fillId="33" borderId="0" xfId="0" applyFont="1" applyFill="1" applyBorder="1" applyAlignment="1">
      <alignment/>
    </xf>
    <xf numFmtId="14" fontId="1" fillId="0" borderId="1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81" fontId="33" fillId="0" borderId="34" xfId="57" applyNumberFormat="1" applyFont="1" applyFill="1" applyBorder="1" applyProtection="1">
      <alignment/>
      <protection/>
    </xf>
    <xf numFmtId="0" fontId="11" fillId="0" borderId="26" xfId="0" applyFont="1" applyBorder="1" applyAlignment="1">
      <alignment/>
    </xf>
    <xf numFmtId="4" fontId="11" fillId="0" borderId="28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2" xfId="0" applyFont="1" applyBorder="1" applyAlignment="1">
      <alignment/>
    </xf>
    <xf numFmtId="14" fontId="4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14" fontId="48" fillId="0" borderId="0" xfId="0" applyNumberFormat="1" applyFont="1" applyBorder="1" applyAlignment="1">
      <alignment horizontal="center"/>
    </xf>
    <xf numFmtId="15" fontId="37" fillId="0" borderId="0" xfId="0" applyNumberFormat="1" applyFont="1" applyFill="1" applyBorder="1" applyAlignment="1">
      <alignment horizontal="left"/>
    </xf>
    <xf numFmtId="1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6" xfId="0" applyFont="1" applyBorder="1" applyAlignment="1">
      <alignment horizontal="centerContinuous"/>
    </xf>
    <xf numFmtId="0" fontId="23" fillId="0" borderId="28" xfId="0" applyFont="1" applyBorder="1" applyAlignment="1">
      <alignment horizontal="centerContinuous"/>
    </xf>
    <xf numFmtId="0" fontId="23" fillId="0" borderId="0" xfId="0" applyFont="1" applyAlignment="1">
      <alignment/>
    </xf>
    <xf numFmtId="1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right"/>
    </xf>
    <xf numFmtId="10" fontId="26" fillId="33" borderId="11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6" fillId="0" borderId="18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center"/>
    </xf>
    <xf numFmtId="4" fontId="26" fillId="33" borderId="51" xfId="0" applyNumberFormat="1" applyFont="1" applyFill="1" applyBorder="1" applyAlignment="1">
      <alignment horizontal="center" vertical="justify" wrapText="1"/>
    </xf>
    <xf numFmtId="3" fontId="26" fillId="33" borderId="34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 vertical="justify" wrapText="1"/>
    </xf>
    <xf numFmtId="4" fontId="26" fillId="0" borderId="1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vertical="center" wrapText="1"/>
    </xf>
    <xf numFmtId="4" fontId="26" fillId="33" borderId="19" xfId="0" applyNumberFormat="1" applyFont="1" applyFill="1" applyBorder="1" applyAlignment="1" quotePrefix="1">
      <alignment/>
    </xf>
    <xf numFmtId="4" fontId="26" fillId="33" borderId="19" xfId="0" applyNumberFormat="1" applyFont="1" applyFill="1" applyBorder="1" applyAlignment="1">
      <alignment horizontal="right"/>
    </xf>
    <xf numFmtId="3" fontId="23" fillId="33" borderId="19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 quotePrefix="1">
      <alignment/>
    </xf>
    <xf numFmtId="4" fontId="26" fillId="0" borderId="16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/>
    </xf>
    <xf numFmtId="4" fontId="26" fillId="0" borderId="26" xfId="0" applyNumberFormat="1" applyFont="1" applyBorder="1" applyAlignment="1" quotePrefix="1">
      <alignment/>
    </xf>
    <xf numFmtId="4" fontId="26" fillId="0" borderId="28" xfId="0" applyNumberFormat="1" applyFont="1" applyBorder="1" applyAlignment="1">
      <alignment horizontal="right"/>
    </xf>
    <xf numFmtId="4" fontId="26" fillId="0" borderId="26" xfId="0" applyNumberFormat="1" applyFont="1" applyBorder="1" applyAlignment="1">
      <alignment/>
    </xf>
    <xf numFmtId="1" fontId="26" fillId="0" borderId="11" xfId="0" applyNumberFormat="1" applyFont="1" applyFill="1" applyBorder="1" applyAlignment="1">
      <alignment horizontal="center"/>
    </xf>
    <xf numFmtId="4" fontId="26" fillId="33" borderId="26" xfId="0" applyNumberFormat="1" applyFont="1" applyFill="1" applyBorder="1" applyAlignment="1" quotePrefix="1">
      <alignment/>
    </xf>
    <xf numFmtId="4" fontId="26" fillId="33" borderId="28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 horizontal="right"/>
    </xf>
    <xf numFmtId="1" fontId="26" fillId="0" borderId="26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right"/>
    </xf>
    <xf numFmtId="4" fontId="26" fillId="0" borderId="17" xfId="0" applyNumberFormat="1" applyFont="1" applyBorder="1" applyAlignment="1">
      <alignment/>
    </xf>
    <xf numFmtId="4" fontId="26" fillId="0" borderId="25" xfId="0" applyNumberFormat="1" applyFont="1" applyBorder="1" applyAlignment="1">
      <alignment horizontal="right"/>
    </xf>
    <xf numFmtId="3" fontId="23" fillId="0" borderId="52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26" fillId="33" borderId="26" xfId="0" applyNumberFormat="1" applyFont="1" applyFill="1" applyBorder="1" applyAlignment="1">
      <alignment horizontal="right" vertical="center"/>
    </xf>
    <xf numFmtId="4" fontId="26" fillId="33" borderId="28" xfId="0" applyNumberFormat="1" applyFont="1" applyFill="1" applyBorder="1" applyAlignment="1">
      <alignment horizontal="right" vertical="center"/>
    </xf>
    <xf numFmtId="1" fontId="23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3" fontId="23" fillId="0" borderId="53" xfId="0" applyNumberFormat="1" applyFont="1" applyBorder="1" applyAlignment="1">
      <alignment horizontal="right"/>
    </xf>
    <xf numFmtId="3" fontId="23" fillId="0" borderId="38" xfId="0" applyNumberFormat="1" applyFont="1" applyBorder="1" applyAlignment="1">
      <alignment horizontal="right"/>
    </xf>
    <xf numFmtId="4" fontId="26" fillId="33" borderId="11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193" fontId="23" fillId="0" borderId="13" xfId="0" applyNumberFormat="1" applyFont="1" applyBorder="1" applyAlignment="1">
      <alignment horizontal="right"/>
    </xf>
    <xf numFmtId="1" fontId="23" fillId="0" borderId="0" xfId="0" applyNumberFormat="1" applyFont="1" applyAlignment="1">
      <alignment horizontal="center"/>
    </xf>
    <xf numFmtId="3" fontId="23" fillId="0" borderId="54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" fontId="26" fillId="33" borderId="26" xfId="0" applyNumberFormat="1" applyFont="1" applyFill="1" applyBorder="1" applyAlignment="1">
      <alignment horizontal="left"/>
    </xf>
    <xf numFmtId="0" fontId="23" fillId="33" borderId="28" xfId="0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4" fontId="23" fillId="33" borderId="13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0" fontId="23" fillId="0" borderId="16" xfId="0" applyFont="1" applyBorder="1" applyAlignment="1">
      <alignment/>
    </xf>
    <xf numFmtId="4" fontId="23" fillId="0" borderId="16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3" fontId="0" fillId="0" borderId="55" xfId="0" applyNumberFormat="1" applyBorder="1" applyAlignment="1">
      <alignment/>
    </xf>
    <xf numFmtId="0" fontId="1" fillId="0" borderId="56" xfId="0" applyFont="1" applyBorder="1" applyAlignment="1">
      <alignment horizontal="centerContinuous"/>
    </xf>
    <xf numFmtId="3" fontId="0" fillId="0" borderId="12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3" fontId="17" fillId="37" borderId="30" xfId="0" applyNumberFormat="1" applyFont="1" applyFill="1" applyBorder="1" applyAlignment="1">
      <alignment/>
    </xf>
    <xf numFmtId="0" fontId="23" fillId="0" borderId="27" xfId="0" applyFont="1" applyBorder="1" applyAlignment="1">
      <alignment horizontal="centerContinuous"/>
    </xf>
    <xf numFmtId="3" fontId="23" fillId="0" borderId="25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3" fillId="0" borderId="17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" fontId="23" fillId="0" borderId="11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10" fontId="26" fillId="33" borderId="18" xfId="0" applyNumberFormat="1" applyFont="1" applyFill="1" applyBorder="1" applyAlignment="1">
      <alignment horizontal="center"/>
    </xf>
    <xf numFmtId="3" fontId="23" fillId="33" borderId="21" xfId="0" applyNumberFormat="1" applyFont="1" applyFill="1" applyBorder="1" applyAlignment="1">
      <alignment horizontal="right"/>
    </xf>
    <xf numFmtId="3" fontId="26" fillId="33" borderId="18" xfId="0" applyNumberFormat="1" applyFont="1" applyFill="1" applyBorder="1" applyAlignment="1">
      <alignment horizontal="right" vertical="center"/>
    </xf>
    <xf numFmtId="3" fontId="26" fillId="33" borderId="21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horizontal="right" vertical="center"/>
    </xf>
    <xf numFmtId="3" fontId="26" fillId="33" borderId="34" xfId="0" applyNumberFormat="1" applyFont="1" applyFill="1" applyBorder="1" applyAlignment="1">
      <alignment horizontal="right" vertical="center"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7" xfId="0" applyFont="1" applyBorder="1" applyAlignment="1">
      <alignment/>
    </xf>
    <xf numFmtId="0" fontId="39" fillId="33" borderId="39" xfId="0" applyFont="1" applyFill="1" applyBorder="1" applyAlignment="1">
      <alignment/>
    </xf>
    <xf numFmtId="0" fontId="0" fillId="0" borderId="58" xfId="0" applyFont="1" applyBorder="1" applyAlignment="1">
      <alignment vertical="center"/>
    </xf>
    <xf numFmtId="0" fontId="21" fillId="0" borderId="25" xfId="0" applyFont="1" applyBorder="1" applyAlignment="1">
      <alignment horizontal="right"/>
    </xf>
    <xf numFmtId="0" fontId="18" fillId="0" borderId="0" xfId="0" applyFont="1" applyFill="1" applyBorder="1" applyAlignment="1">
      <alignment horizontal="centerContinuous" vertical="center"/>
    </xf>
    <xf numFmtId="4" fontId="1" fillId="33" borderId="32" xfId="0" applyNumberFormat="1" applyFont="1" applyFill="1" applyBorder="1" applyAlignment="1">
      <alignment horizontal="right"/>
    </xf>
    <xf numFmtId="1" fontId="1" fillId="33" borderId="59" xfId="0" applyNumberFormat="1" applyFont="1" applyFill="1" applyBorder="1" applyAlignment="1">
      <alignment horizontal="center"/>
    </xf>
    <xf numFmtId="4" fontId="1" fillId="33" borderId="60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4" fontId="0" fillId="38" borderId="6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4" fontId="0" fillId="38" borderId="23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12" xfId="0" applyNumberFormat="1" applyFont="1" applyBorder="1" applyAlignment="1">
      <alignment horizontal="left"/>
    </xf>
    <xf numFmtId="172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8" fillId="0" borderId="4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0" fontId="26" fillId="39" borderId="11" xfId="0" applyNumberFormat="1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/>
    </xf>
    <xf numFmtId="4" fontId="26" fillId="0" borderId="0" xfId="0" applyNumberFormat="1" applyFont="1" applyAlignment="1">
      <alignment/>
    </xf>
    <xf numFmtId="3" fontId="26" fillId="33" borderId="33" xfId="0" applyNumberFormat="1" applyFont="1" applyFill="1" applyBorder="1" applyAlignment="1">
      <alignment horizontal="right" vertical="center"/>
    </xf>
    <xf numFmtId="3" fontId="26" fillId="33" borderId="29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53" xfId="0" applyNumberFormat="1" applyFont="1" applyFill="1" applyBorder="1" applyAlignment="1">
      <alignment horizontal="right"/>
    </xf>
    <xf numFmtId="3" fontId="26" fillId="33" borderId="54" xfId="0" applyNumberFormat="1" applyFont="1" applyFill="1" applyBorder="1" applyAlignment="1">
      <alignment horizontal="right"/>
    </xf>
    <xf numFmtId="0" fontId="26" fillId="33" borderId="11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" fontId="23" fillId="0" borderId="0" xfId="0" applyNumberFormat="1" applyFont="1" applyBorder="1" applyAlignment="1">
      <alignment/>
    </xf>
    <xf numFmtId="4" fontId="23" fillId="39" borderId="13" xfId="0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0" fontId="23" fillId="0" borderId="14" xfId="0" applyFont="1" applyBorder="1" applyAlignment="1">
      <alignment/>
    </xf>
    <xf numFmtId="0" fontId="50" fillId="0" borderId="25" xfId="0" applyFont="1" applyBorder="1" applyAlignment="1">
      <alignment horizontal="right"/>
    </xf>
    <xf numFmtId="14" fontId="1" fillId="33" borderId="0" xfId="0" applyNumberFormat="1" applyFont="1" applyFill="1" applyBorder="1" applyAlignment="1">
      <alignment horizontal="right"/>
    </xf>
    <xf numFmtId="0" fontId="1" fillId="39" borderId="0" xfId="0" applyFont="1" applyFill="1" applyBorder="1" applyAlignment="1">
      <alignment horizontal="right"/>
    </xf>
    <xf numFmtId="15" fontId="37" fillId="0" borderId="10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21" fillId="0" borderId="12" xfId="0" applyFont="1" applyBorder="1" applyAlignment="1">
      <alignment horizontal="right"/>
    </xf>
    <xf numFmtId="0" fontId="0" fillId="0" borderId="23" xfId="0" applyFont="1" applyBorder="1" applyAlignment="1">
      <alignment vertical="center"/>
    </xf>
    <xf numFmtId="14" fontId="0" fillId="0" borderId="4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1" fillId="33" borderId="62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39" xfId="0" applyFont="1" applyBorder="1" applyAlignment="1" applyProtection="1" quotePrefix="1">
      <alignment/>
      <protection locked="0"/>
    </xf>
    <xf numFmtId="0" fontId="39" fillId="33" borderId="39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7" fillId="39" borderId="0" xfId="0" applyFont="1" applyFill="1" applyBorder="1" applyAlignment="1" applyProtection="1">
      <alignment horizontal="left"/>
      <protection locked="0"/>
    </xf>
    <xf numFmtId="0" fontId="0" fillId="0" borderId="40" xfId="0" applyBorder="1" applyAlignment="1">
      <alignment vertical="center" wrapText="1"/>
    </xf>
    <xf numFmtId="0" fontId="42" fillId="0" borderId="39" xfId="0" applyFont="1" applyBorder="1" applyAlignment="1" applyProtection="1">
      <alignment/>
      <protection/>
    </xf>
    <xf numFmtId="0" fontId="54" fillId="0" borderId="39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5" fontId="1" fillId="0" borderId="0" xfId="0" applyNumberFormat="1" applyFont="1" applyFill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14" fontId="0" fillId="0" borderId="40" xfId="0" applyNumberFormat="1" applyFont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/>
      <protection/>
    </xf>
    <xf numFmtId="14" fontId="1" fillId="0" borderId="40" xfId="0" applyNumberFormat="1" applyFont="1" applyBorder="1" applyAlignment="1" applyProtection="1">
      <alignment horizontal="right"/>
      <protection/>
    </xf>
    <xf numFmtId="15" fontId="1" fillId="0" borderId="63" xfId="0" applyNumberFormat="1" applyFont="1" applyFill="1" applyBorder="1" applyAlignment="1" applyProtection="1">
      <alignment horizontal="left"/>
      <protection/>
    </xf>
    <xf numFmtId="14" fontId="0" fillId="0" borderId="5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 wrapText="1"/>
    </xf>
    <xf numFmtId="0" fontId="18" fillId="0" borderId="64" xfId="0" applyFont="1" applyFill="1" applyBorder="1" applyAlignment="1" applyProtection="1">
      <alignment horizontal="centerContinuous" vertical="center"/>
      <protection/>
    </xf>
    <xf numFmtId="0" fontId="18" fillId="0" borderId="27" xfId="0" applyFont="1" applyFill="1" applyBorder="1" applyAlignment="1" applyProtection="1">
      <alignment horizontal="centerContinuous" vertical="center"/>
      <protection/>
    </xf>
    <xf numFmtId="0" fontId="18" fillId="0" borderId="12" xfId="0" applyFont="1" applyFill="1" applyBorder="1" applyAlignment="1" applyProtection="1">
      <alignment horizontal="centerContinuous" vertical="center"/>
      <protection/>
    </xf>
    <xf numFmtId="0" fontId="18" fillId="0" borderId="65" xfId="0" applyFont="1" applyFill="1" applyBorder="1" applyAlignment="1" applyProtection="1">
      <alignment horizontal="centerContinuous" vertical="center"/>
      <protection/>
    </xf>
    <xf numFmtId="0" fontId="0" fillId="0" borderId="58" xfId="0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 horizontal="center"/>
      <protection/>
    </xf>
    <xf numFmtId="14" fontId="0" fillId="0" borderId="49" xfId="0" applyNumberFormat="1" applyFont="1" applyBorder="1" applyAlignment="1" applyProtection="1">
      <alignment horizontal="center"/>
      <protection/>
    </xf>
    <xf numFmtId="0" fontId="21" fillId="0" borderId="49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1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40" xfId="0" applyFont="1" applyBorder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 horizontal="center"/>
      <protection/>
    </xf>
    <xf numFmtId="14" fontId="0" fillId="0" borderId="15" xfId="0" applyNumberFormat="1" applyFont="1" applyBorder="1" applyAlignment="1" applyProtection="1">
      <alignment horizontal="center"/>
      <protection/>
    </xf>
    <xf numFmtId="0" fontId="42" fillId="0" borderId="15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4" fillId="40" borderId="67" xfId="0" applyFont="1" applyFill="1" applyBorder="1" applyAlignment="1" applyProtection="1">
      <alignment/>
      <protection/>
    </xf>
    <xf numFmtId="0" fontId="1" fillId="40" borderId="68" xfId="0" applyFont="1" applyFill="1" applyBorder="1" applyAlignment="1" applyProtection="1">
      <alignment/>
      <protection/>
    </xf>
    <xf numFmtId="0" fontId="0" fillId="1" borderId="69" xfId="0" applyFont="1" applyFill="1" applyBorder="1" applyAlignment="1" applyProtection="1">
      <alignment/>
      <protection/>
    </xf>
    <xf numFmtId="0" fontId="4" fillId="41" borderId="39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0" fillId="4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indent="2"/>
      <protection/>
    </xf>
    <xf numFmtId="0" fontId="57" fillId="0" borderId="0" xfId="0" applyFont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4" fillId="43" borderId="32" xfId="0" applyFont="1" applyFill="1" applyBorder="1" applyAlignment="1" applyProtection="1">
      <alignment/>
      <protection/>
    </xf>
    <xf numFmtId="0" fontId="1" fillId="43" borderId="33" xfId="0" applyFont="1" applyFill="1" applyBorder="1" applyAlignment="1" applyProtection="1">
      <alignment/>
      <protection/>
    </xf>
    <xf numFmtId="0" fontId="0" fillId="43" borderId="33" xfId="0" applyFont="1" applyFill="1" applyBorder="1" applyAlignment="1" applyProtection="1">
      <alignment/>
      <protection/>
    </xf>
    <xf numFmtId="0" fontId="4" fillId="43" borderId="32" xfId="0" applyFont="1" applyFill="1" applyBorder="1" applyAlignment="1" applyProtection="1">
      <alignment horizontal="centerContinuous"/>
      <protection/>
    </xf>
    <xf numFmtId="0" fontId="1" fillId="43" borderId="33" xfId="0" applyFont="1" applyFill="1" applyBorder="1" applyAlignment="1" applyProtection="1">
      <alignment horizontal="centerContinuous"/>
      <protection/>
    </xf>
    <xf numFmtId="0" fontId="58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/>
      <protection/>
    </xf>
    <xf numFmtId="0" fontId="0" fillId="43" borderId="70" xfId="0" applyFont="1" applyFill="1" applyBorder="1" applyAlignment="1" applyProtection="1">
      <alignment/>
      <protection/>
    </xf>
    <xf numFmtId="0" fontId="0" fillId="0" borderId="39" xfId="0" applyFont="1" applyBorder="1" applyAlignment="1" applyProtection="1" quotePrefix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5" fontId="1" fillId="0" borderId="39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54" fillId="0" borderId="39" xfId="0" applyFont="1" applyBorder="1" applyAlignment="1" applyProtection="1">
      <alignment horizontal="right"/>
      <protection/>
    </xf>
    <xf numFmtId="0" fontId="0" fillId="0" borderId="63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centerContinuous" vertical="center"/>
      <protection/>
    </xf>
    <xf numFmtId="0" fontId="4" fillId="35" borderId="46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0" fontId="54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 horizontal="left"/>
      <protection/>
    </xf>
    <xf numFmtId="0" fontId="54" fillId="0" borderId="50" xfId="0" applyFont="1" applyBorder="1" applyAlignment="1" applyProtection="1">
      <alignment/>
      <protection/>
    </xf>
    <xf numFmtId="0" fontId="1" fillId="0" borderId="71" xfId="0" applyFont="1" applyFill="1" applyBorder="1" applyAlignment="1" applyProtection="1">
      <alignment horizontal="center"/>
      <protection/>
    </xf>
    <xf numFmtId="0" fontId="56" fillId="0" borderId="46" xfId="0" applyFont="1" applyBorder="1" applyAlignment="1" applyProtection="1">
      <alignment horizontal="center"/>
      <protection/>
    </xf>
    <xf numFmtId="0" fontId="4" fillId="35" borderId="72" xfId="0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21" fillId="0" borderId="36" xfId="0" applyFont="1" applyBorder="1" applyAlignment="1">
      <alignment horizontal="right"/>
    </xf>
    <xf numFmtId="0" fontId="1" fillId="0" borderId="39" xfId="0" applyFont="1" applyFill="1" applyBorder="1" applyAlignment="1">
      <alignment/>
    </xf>
    <xf numFmtId="14" fontId="1" fillId="0" borderId="40" xfId="0" applyNumberFormat="1" applyFont="1" applyBorder="1" applyAlignment="1">
      <alignment horizontal="right"/>
    </xf>
    <xf numFmtId="4" fontId="0" fillId="44" borderId="11" xfId="0" applyNumberFormat="1" applyFont="1" applyFill="1" applyBorder="1" applyAlignment="1" applyProtection="1">
      <alignment horizontal="right" vertical="center"/>
      <protection locked="0"/>
    </xf>
    <xf numFmtId="0" fontId="1" fillId="39" borderId="73" xfId="0" applyNumberFormat="1" applyFont="1" applyFill="1" applyBorder="1" applyAlignment="1" applyProtection="1">
      <alignment horizontal="center" vertical="center"/>
      <protection locked="0"/>
    </xf>
    <xf numFmtId="4" fontId="0" fillId="39" borderId="28" xfId="0" applyNumberFormat="1" applyFont="1" applyFill="1" applyBorder="1" applyAlignment="1" applyProtection="1">
      <alignment horizontal="right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Continuous" vertical="center"/>
      <protection/>
    </xf>
    <xf numFmtId="0" fontId="18" fillId="0" borderId="39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40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4" fontId="1" fillId="0" borderId="26" xfId="0" applyNumberFormat="1" applyFont="1" applyBorder="1" applyAlignment="1" applyProtection="1">
      <alignment horizontal="center"/>
      <protection/>
    </xf>
    <xf numFmtId="14" fontId="1" fillId="0" borderId="74" xfId="0" applyNumberFormat="1" applyFont="1" applyBorder="1" applyAlignment="1" applyProtection="1">
      <alignment horizontal="center"/>
      <protection/>
    </xf>
    <xf numFmtId="14" fontId="1" fillId="0" borderId="11" xfId="0" applyNumberFormat="1" applyFont="1" applyBorder="1" applyAlignment="1" applyProtection="1">
      <alignment horizontal="center"/>
      <protection/>
    </xf>
    <xf numFmtId="15" fontId="1" fillId="0" borderId="57" xfId="0" applyNumberFormat="1" applyFont="1" applyBorder="1" applyAlignment="1" applyProtection="1">
      <alignment horizontal="center"/>
      <protection/>
    </xf>
    <xf numFmtId="0" fontId="1" fillId="45" borderId="58" xfId="0" applyFont="1" applyFill="1" applyBorder="1" applyAlignment="1" applyProtection="1">
      <alignment horizontal="left" vertical="center"/>
      <protection/>
    </xf>
    <xf numFmtId="0" fontId="1" fillId="45" borderId="12" xfId="0" applyFont="1" applyFill="1" applyBorder="1" applyAlignment="1" applyProtection="1">
      <alignment vertical="center"/>
      <protection/>
    </xf>
    <xf numFmtId="4" fontId="1" fillId="36" borderId="51" xfId="0" applyNumberFormat="1" applyFont="1" applyFill="1" applyBorder="1" applyAlignment="1" applyProtection="1">
      <alignment vertical="center"/>
      <protection/>
    </xf>
    <xf numFmtId="4" fontId="47" fillId="0" borderId="50" xfId="0" applyNumberFormat="1" applyFont="1" applyBorder="1" applyAlignment="1" applyProtection="1">
      <alignment horizontal="center" vertical="center"/>
      <protection/>
    </xf>
    <xf numFmtId="4" fontId="47" fillId="0" borderId="18" xfId="0" applyNumberFormat="1" applyFont="1" applyBorder="1" applyAlignment="1" applyProtection="1">
      <alignment horizontal="center" vertical="center"/>
      <protection/>
    </xf>
    <xf numFmtId="4" fontId="0" fillId="36" borderId="11" xfId="0" applyNumberFormat="1" applyFont="1" applyFill="1" applyBorder="1" applyAlignment="1" applyProtection="1">
      <alignment horizontal="right" vertical="center"/>
      <protection/>
    </xf>
    <xf numFmtId="4" fontId="0" fillId="36" borderId="51" xfId="0" applyNumberFormat="1" applyFont="1" applyFill="1" applyBorder="1" applyAlignment="1" applyProtection="1">
      <alignment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4" fontId="0" fillId="36" borderId="18" xfId="0" applyNumberFormat="1" applyFont="1" applyFill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vertical="center"/>
      <protection/>
    </xf>
    <xf numFmtId="4" fontId="0" fillId="0" borderId="34" xfId="0" applyNumberFormat="1" applyFont="1" applyBorder="1" applyAlignment="1" applyProtection="1">
      <alignment horizontal="right" vertical="center"/>
      <protection/>
    </xf>
    <xf numFmtId="4" fontId="0" fillId="35" borderId="65" xfId="0" applyNumberFormat="1" applyFont="1" applyFill="1" applyBorder="1" applyAlignment="1" applyProtection="1">
      <alignment vertical="center"/>
      <protection/>
    </xf>
    <xf numFmtId="0" fontId="59" fillId="0" borderId="57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0" fillId="0" borderId="40" xfId="0" applyNumberFormat="1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/>
      <protection/>
    </xf>
    <xf numFmtId="0" fontId="1" fillId="33" borderId="75" xfId="0" applyFont="1" applyFill="1" applyBorder="1" applyAlignment="1" applyProtection="1">
      <alignment/>
      <protection/>
    </xf>
    <xf numFmtId="4" fontId="0" fillId="33" borderId="76" xfId="0" applyNumberFormat="1" applyFont="1" applyFill="1" applyBorder="1" applyAlignment="1" applyProtection="1">
      <alignment/>
      <protection/>
    </xf>
    <xf numFmtId="4" fontId="0" fillId="33" borderId="77" xfId="0" applyNumberFormat="1" applyFont="1" applyFill="1" applyBorder="1" applyAlignment="1" applyProtection="1">
      <alignment horizontal="center"/>
      <protection/>
    </xf>
    <xf numFmtId="4" fontId="0" fillId="33" borderId="7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 horizontal="center"/>
      <protection/>
    </xf>
    <xf numFmtId="0" fontId="1" fillId="33" borderId="64" xfId="0" applyFont="1" applyFill="1" applyBorder="1" applyAlignment="1" applyProtection="1">
      <alignment/>
      <protection/>
    </xf>
    <xf numFmtId="4" fontId="0" fillId="33" borderId="27" xfId="0" applyNumberFormat="1" applyFont="1" applyFill="1" applyBorder="1" applyAlignment="1" applyProtection="1">
      <alignment/>
      <protection/>
    </xf>
    <xf numFmtId="4" fontId="0" fillId="33" borderId="26" xfId="0" applyNumberFormat="1" applyFont="1" applyFill="1" applyBorder="1" applyAlignment="1" applyProtection="1">
      <alignment horizontal="center"/>
      <protection/>
    </xf>
    <xf numFmtId="4" fontId="0" fillId="33" borderId="74" xfId="0" applyNumberFormat="1" applyFont="1" applyFill="1" applyBorder="1" applyAlignment="1" applyProtection="1">
      <alignment horizontal="center"/>
      <protection/>
    </xf>
    <xf numFmtId="4" fontId="37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4" fontId="0" fillId="0" borderId="56" xfId="0" applyNumberFormat="1" applyFont="1" applyBorder="1" applyAlignment="1" applyProtection="1">
      <alignment/>
      <protection/>
    </xf>
    <xf numFmtId="4" fontId="0" fillId="0" borderId="56" xfId="0" applyNumberFormat="1" applyFont="1" applyBorder="1" applyAlignment="1" applyProtection="1">
      <alignment horizontal="center"/>
      <protection/>
    </xf>
    <xf numFmtId="4" fontId="0" fillId="0" borderId="42" xfId="0" applyNumberFormat="1" applyFont="1" applyBorder="1" applyAlignment="1" applyProtection="1">
      <alignment horizontal="center"/>
      <protection/>
    </xf>
    <xf numFmtId="0" fontId="39" fillId="0" borderId="35" xfId="0" applyFont="1" applyBorder="1" applyAlignment="1" applyProtection="1">
      <alignment/>
      <protection/>
    </xf>
    <xf numFmtId="0" fontId="17" fillId="0" borderId="49" xfId="0" applyFont="1" applyBorder="1" applyAlignment="1" applyProtection="1">
      <alignment/>
      <protection/>
    </xf>
    <xf numFmtId="2" fontId="1" fillId="0" borderId="36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4" fontId="7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5" xfId="0" applyFont="1" applyBorder="1" applyAlignment="1">
      <alignment horizontal="centerContinuous"/>
    </xf>
    <xf numFmtId="0" fontId="0" fillId="0" borderId="76" xfId="0" applyFont="1" applyBorder="1" applyAlignment="1">
      <alignment horizontal="centerContinuous"/>
    </xf>
    <xf numFmtId="0" fontId="0" fillId="0" borderId="78" xfId="0" applyFont="1" applyBorder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76" xfId="0" applyFont="1" applyBorder="1" applyAlignment="1">
      <alignment horizontal="centerContinuous"/>
    </xf>
    <xf numFmtId="0" fontId="1" fillId="0" borderId="78" xfId="0" applyFont="1" applyBorder="1" applyAlignment="1">
      <alignment horizontal="centerContinuous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3" xfId="0" applyFont="1" applyBorder="1" applyAlignment="1" quotePrefix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1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4" fontId="56" fillId="0" borderId="0" xfId="0" applyNumberFormat="1" applyFont="1" applyBorder="1" applyAlignment="1">
      <alignment horizontal="center"/>
    </xf>
    <xf numFmtId="4" fontId="56" fillId="0" borderId="15" xfId="0" applyNumberFormat="1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Continuous" vertical="center"/>
    </xf>
    <xf numFmtId="0" fontId="18" fillId="0" borderId="65" xfId="0" applyFont="1" applyFill="1" applyBorder="1" applyAlignment="1">
      <alignment horizontal="centerContinuous" vertical="center"/>
    </xf>
    <xf numFmtId="0" fontId="0" fillId="0" borderId="66" xfId="0" applyFont="1" applyBorder="1" applyAlignment="1">
      <alignment/>
    </xf>
    <xf numFmtId="0" fontId="0" fillId="0" borderId="39" xfId="0" applyNumberFormat="1" applyFont="1" applyBorder="1" applyAlignment="1">
      <alignment horizontal="left"/>
    </xf>
    <xf numFmtId="0" fontId="0" fillId="0" borderId="39" xfId="0" applyNumberFormat="1" applyFont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0" fillId="0" borderId="63" xfId="0" applyNumberFormat="1" applyFont="1" applyBorder="1" applyAlignment="1">
      <alignment horizontal="left"/>
    </xf>
    <xf numFmtId="0" fontId="42" fillId="0" borderId="6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39" xfId="0" applyFont="1" applyBorder="1" applyAlignment="1">
      <alignment/>
    </xf>
    <xf numFmtId="4" fontId="1" fillId="0" borderId="12" xfId="0" applyNumberFormat="1" applyFont="1" applyBorder="1" applyAlignment="1">
      <alignment horizontal="left"/>
    </xf>
    <xf numFmtId="4" fontId="1" fillId="0" borderId="74" xfId="0" applyNumberFormat="1" applyFont="1" applyFill="1" applyBorder="1" applyAlignment="1">
      <alignment horizontal="center"/>
    </xf>
    <xf numFmtId="0" fontId="24" fillId="0" borderId="12" xfId="0" applyNumberFormat="1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 horizontal="left"/>
      <protection locked="0"/>
    </xf>
    <xf numFmtId="4" fontId="0" fillId="0" borderId="82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0" fontId="0" fillId="0" borderId="39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5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7" fillId="39" borderId="40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4" fontId="1" fillId="0" borderId="13" xfId="0" applyNumberFormat="1" applyFont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Continuous" vertical="center"/>
      <protection/>
    </xf>
    <xf numFmtId="0" fontId="18" fillId="0" borderId="28" xfId="0" applyFont="1" applyFill="1" applyBorder="1" applyAlignment="1" applyProtection="1">
      <alignment horizontal="centerContinuous" vertical="center"/>
      <protection/>
    </xf>
    <xf numFmtId="15" fontId="17" fillId="0" borderId="0" xfId="0" applyNumberFormat="1" applyFont="1" applyFill="1" applyBorder="1" applyAlignment="1" applyProtection="1">
      <alignment horizontal="center"/>
      <protection/>
    </xf>
    <xf numFmtId="14" fontId="0" fillId="0" borderId="73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73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73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15" fontId="1" fillId="0" borderId="15" xfId="0" applyNumberFormat="1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1" fillId="0" borderId="37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77" xfId="0" applyFont="1" applyBorder="1" applyAlignment="1" applyProtection="1">
      <alignment horizontal="centerContinuous"/>
      <protection/>
    </xf>
    <xf numFmtId="0" fontId="11" fillId="0" borderId="76" xfId="0" applyFont="1" applyBorder="1" applyAlignment="1" applyProtection="1">
      <alignment horizontal="centerContinuous"/>
      <protection/>
    </xf>
    <xf numFmtId="0" fontId="11" fillId="0" borderId="84" xfId="0" applyFont="1" applyBorder="1" applyAlignment="1" applyProtection="1">
      <alignment horizontal="centerContinuous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8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Continuous"/>
      <protection/>
    </xf>
    <xf numFmtId="0" fontId="11" fillId="0" borderId="28" xfId="0" applyFont="1" applyBorder="1" applyAlignment="1" applyProtection="1">
      <alignment horizontal="centerContinuous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79" xfId="0" applyFont="1" applyBorder="1" applyAlignment="1" applyProtection="1">
      <alignment/>
      <protection/>
    </xf>
    <xf numFmtId="0" fontId="11" fillId="0" borderId="80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19" fillId="0" borderId="49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/>
      <protection/>
    </xf>
    <xf numFmtId="0" fontId="19" fillId="0" borderId="36" xfId="0" applyFont="1" applyBorder="1" applyAlignment="1" applyProtection="1">
      <alignment horizontal="right"/>
      <protection/>
    </xf>
    <xf numFmtId="0" fontId="11" fillId="0" borderId="40" xfId="0" applyFont="1" applyBorder="1" applyAlignment="1" applyProtection="1">
      <alignment/>
      <protection/>
    </xf>
    <xf numFmtId="0" fontId="1" fillId="0" borderId="63" xfId="0" applyFont="1" applyFill="1" applyBorder="1" applyAlignment="1" applyProtection="1">
      <alignment/>
      <protection/>
    </xf>
    <xf numFmtId="14" fontId="17" fillId="0" borderId="57" xfId="0" applyNumberFormat="1" applyFont="1" applyBorder="1" applyAlignment="1" applyProtection="1">
      <alignment horizontal="center"/>
      <protection/>
    </xf>
    <xf numFmtId="0" fontId="18" fillId="0" borderId="66" xfId="0" applyFont="1" applyFill="1" applyBorder="1" applyAlignment="1" applyProtection="1">
      <alignment horizontal="centerContinuous" vertical="center"/>
      <protection/>
    </xf>
    <xf numFmtId="0" fontId="18" fillId="0" borderId="39" xfId="0" applyFont="1" applyFill="1" applyBorder="1" applyAlignment="1" applyProtection="1">
      <alignment horizontal="centerContinuous" vertical="center"/>
      <protection/>
    </xf>
    <xf numFmtId="0" fontId="18" fillId="0" borderId="40" xfId="0" applyFont="1" applyFill="1" applyBorder="1" applyAlignment="1" applyProtection="1">
      <alignment horizontal="centerContinuous" vertical="center"/>
      <protection/>
    </xf>
    <xf numFmtId="0" fontId="11" fillId="0" borderId="39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right"/>
      <protection/>
    </xf>
    <xf numFmtId="4" fontId="1" fillId="33" borderId="20" xfId="0" applyNumberFormat="1" applyFont="1" applyFill="1" applyBorder="1" applyAlignment="1" applyProtection="1">
      <alignment horizontal="right"/>
      <protection/>
    </xf>
    <xf numFmtId="4" fontId="1" fillId="33" borderId="24" xfId="0" applyNumberFormat="1" applyFont="1" applyFill="1" applyBorder="1" applyAlignment="1" applyProtection="1">
      <alignment horizontal="right"/>
      <protection/>
    </xf>
    <xf numFmtId="0" fontId="1" fillId="0" borderId="5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14" fontId="1" fillId="0" borderId="40" xfId="0" applyNumberFormat="1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4" fontId="0" fillId="0" borderId="51" xfId="0" applyNumberFormat="1" applyFont="1" applyBorder="1" applyAlignment="1" applyProtection="1">
      <alignment/>
      <protection/>
    </xf>
    <xf numFmtId="4" fontId="17" fillId="0" borderId="44" xfId="0" applyNumberFormat="1" applyFont="1" applyFill="1" applyBorder="1" applyAlignment="1" applyProtection="1">
      <alignment/>
      <protection/>
    </xf>
    <xf numFmtId="4" fontId="17" fillId="0" borderId="85" xfId="0" applyNumberFormat="1" applyFont="1" applyFill="1" applyBorder="1" applyAlignment="1" applyProtection="1">
      <alignment/>
      <protection/>
    </xf>
    <xf numFmtId="4" fontId="17" fillId="0" borderId="45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1" fillId="0" borderId="35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centerContinuous" vertical="center"/>
    </xf>
    <xf numFmtId="0" fontId="1" fillId="0" borderId="63" xfId="0" applyFont="1" applyFill="1" applyBorder="1" applyAlignment="1">
      <alignment horizontal="left" vertical="center"/>
    </xf>
    <xf numFmtId="0" fontId="18" fillId="0" borderId="57" xfId="0" applyFont="1" applyFill="1" applyBorder="1" applyAlignment="1">
      <alignment horizontal="centerContinuous" vertical="center"/>
    </xf>
    <xf numFmtId="0" fontId="1" fillId="0" borderId="40" xfId="0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5" fontId="1" fillId="0" borderId="63" xfId="0" applyNumberFormat="1" applyFont="1" applyFill="1" applyBorder="1" applyAlignment="1">
      <alignment horizontal="left"/>
    </xf>
    <xf numFmtId="0" fontId="42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" fontId="0" fillId="0" borderId="51" xfId="0" applyNumberFormat="1" applyFont="1" applyBorder="1" applyAlignment="1">
      <alignment/>
    </xf>
    <xf numFmtId="0" fontId="1" fillId="34" borderId="58" xfId="0" applyFont="1" applyFill="1" applyBorder="1" applyAlignment="1">
      <alignment horizontal="right"/>
    </xf>
    <xf numFmtId="4" fontId="1" fillId="34" borderId="51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0" fontId="0" fillId="0" borderId="3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1" fillId="0" borderId="39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5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1" xfId="0" applyNumberFormat="1" applyFont="1" applyBorder="1" applyAlignment="1" applyProtection="1">
      <alignment horizontal="lef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4" fontId="7" fillId="0" borderId="12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5" fontId="1" fillId="0" borderId="14" xfId="0" applyNumberFormat="1" applyFont="1" applyFill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" fontId="11" fillId="0" borderId="37" xfId="0" applyNumberFormat="1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 horizontal="center"/>
      <protection/>
    </xf>
    <xf numFmtId="0" fontId="11" fillId="0" borderId="86" xfId="0" applyFont="1" applyBorder="1" applyAlignment="1" applyProtection="1">
      <alignment horizontal="centerContinuous"/>
      <protection/>
    </xf>
    <xf numFmtId="0" fontId="11" fillId="0" borderId="53" xfId="0" applyFont="1" applyBorder="1" applyAlignment="1" applyProtection="1">
      <alignment horizontal="centerContinuous"/>
      <protection/>
    </xf>
    <xf numFmtId="0" fontId="15" fillId="0" borderId="55" xfId="0" applyFont="1" applyBorder="1" applyAlignment="1" applyProtection="1">
      <alignment horizontal="center"/>
      <protection/>
    </xf>
    <xf numFmtId="1" fontId="11" fillId="0" borderId="83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Continuous"/>
      <protection/>
    </xf>
    <xf numFmtId="0" fontId="11" fillId="0" borderId="13" xfId="0" applyFont="1" applyBorder="1" applyAlignment="1" applyProtection="1">
      <alignment horizontal="centerContinuous"/>
      <protection/>
    </xf>
    <xf numFmtId="1" fontId="11" fillId="0" borderId="79" xfId="0" applyNumberFormat="1" applyFont="1" applyBorder="1" applyAlignment="1" applyProtection="1">
      <alignment horizontal="center"/>
      <protection/>
    </xf>
    <xf numFmtId="0" fontId="11" fillId="0" borderId="80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4" fontId="1" fillId="0" borderId="19" xfId="0" applyNumberFormat="1" applyFont="1" applyBorder="1" applyAlignment="1" applyProtection="1">
      <alignment horizontal="right"/>
      <protection/>
    </xf>
    <xf numFmtId="4" fontId="1" fillId="36" borderId="11" xfId="0" applyNumberFormat="1" applyFont="1" applyFill="1" applyBorder="1" applyAlignment="1" applyProtection="1">
      <alignment horizontal="center"/>
      <protection/>
    </xf>
    <xf numFmtId="4" fontId="1" fillId="36" borderId="11" xfId="0" applyNumberFormat="1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center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vertical="top" textRotation="180"/>
      <protection/>
    </xf>
    <xf numFmtId="4" fontId="0" fillId="0" borderId="7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vertical="top"/>
    </xf>
    <xf numFmtId="0" fontId="62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49" xfId="0" applyFont="1" applyBorder="1" applyAlignment="1">
      <alignment/>
    </xf>
    <xf numFmtId="14" fontId="7" fillId="0" borderId="49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9" fillId="0" borderId="36" xfId="0" applyFont="1" applyBorder="1" applyAlignment="1">
      <alignment horizontal="right"/>
    </xf>
    <xf numFmtId="0" fontId="7" fillId="0" borderId="39" xfId="0" applyFont="1" applyBorder="1" applyAlignment="1">
      <alignment/>
    </xf>
    <xf numFmtId="0" fontId="1" fillId="0" borderId="63" xfId="0" applyFont="1" applyFill="1" applyBorder="1" applyAlignment="1">
      <alignment/>
    </xf>
    <xf numFmtId="14" fontId="1" fillId="0" borderId="57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" fontId="1" fillId="36" borderId="23" xfId="0" applyNumberFormat="1" applyFont="1" applyFill="1" applyBorder="1" applyAlignment="1">
      <alignment horizontal="right"/>
    </xf>
    <xf numFmtId="4" fontId="1" fillId="36" borderId="20" xfId="0" applyNumberFormat="1" applyFont="1" applyFill="1" applyBorder="1" applyAlignment="1">
      <alignment horizontal="right"/>
    </xf>
    <xf numFmtId="4" fontId="1" fillId="35" borderId="20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4" fontId="1" fillId="36" borderId="24" xfId="0" applyNumberFormat="1" applyFont="1" applyFill="1" applyBorder="1" applyAlignment="1">
      <alignment/>
    </xf>
    <xf numFmtId="0" fontId="18" fillId="0" borderId="87" xfId="0" applyFont="1" applyFill="1" applyBorder="1" applyAlignment="1">
      <alignment horizontal="centerContinuous" vertical="center"/>
    </xf>
    <xf numFmtId="0" fontId="18" fillId="0" borderId="88" xfId="0" applyFont="1" applyFill="1" applyBorder="1" applyAlignment="1">
      <alignment horizontal="centerContinuous" vertical="center"/>
    </xf>
    <xf numFmtId="0" fontId="18" fillId="0" borderId="81" xfId="0" applyFont="1" applyFill="1" applyBorder="1" applyAlignment="1">
      <alignment horizontal="centerContinuous" vertical="center"/>
    </xf>
    <xf numFmtId="0" fontId="0" fillId="0" borderId="37" xfId="0" applyFont="1" applyBorder="1" applyAlignment="1">
      <alignment/>
    </xf>
    <xf numFmtId="0" fontId="1" fillId="0" borderId="77" xfId="0" applyFont="1" applyBorder="1" applyAlignment="1">
      <alignment horizontal="centerContinuous"/>
    </xf>
    <xf numFmtId="0" fontId="1" fillId="0" borderId="84" xfId="0" applyFont="1" applyBorder="1" applyAlignment="1">
      <alignment horizontal="centerContinuous"/>
    </xf>
    <xf numFmtId="0" fontId="0" fillId="0" borderId="53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0" fontId="0" fillId="0" borderId="19" xfId="6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56" fillId="0" borderId="0" xfId="0" applyFont="1" applyFill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18" fillId="0" borderId="64" xfId="0" applyFont="1" applyFill="1" applyBorder="1" applyAlignment="1">
      <alignment horizontal="centerContinuous" vertical="center"/>
    </xf>
    <xf numFmtId="0" fontId="18" fillId="0" borderId="74" xfId="0" applyFont="1" applyFill="1" applyBorder="1" applyAlignment="1">
      <alignment horizontal="centerContinuous" vertical="center"/>
    </xf>
    <xf numFmtId="0" fontId="46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/>
    </xf>
    <xf numFmtId="4" fontId="57" fillId="0" borderId="46" xfId="0" applyNumberFormat="1" applyFont="1" applyBorder="1" applyAlignment="1">
      <alignment/>
    </xf>
    <xf numFmtId="4" fontId="57" fillId="0" borderId="72" xfId="0" applyNumberFormat="1" applyFont="1" applyBorder="1" applyAlignment="1">
      <alignment/>
    </xf>
    <xf numFmtId="4" fontId="63" fillId="0" borderId="55" xfId="0" applyNumberFormat="1" applyFont="1" applyBorder="1" applyAlignment="1">
      <alignment/>
    </xf>
    <xf numFmtId="4" fontId="0" fillId="0" borderId="21" xfId="0" applyNumberFormat="1" applyFont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/>
      <protection/>
    </xf>
    <xf numFmtId="172" fontId="15" fillId="0" borderId="0" xfId="0" applyNumberFormat="1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right"/>
      <protection/>
    </xf>
    <xf numFmtId="0" fontId="15" fillId="0" borderId="0" xfId="0" applyNumberFormat="1" applyFont="1" applyBorder="1" applyAlignment="1" applyProtection="1">
      <alignment horizontal="center"/>
      <protection/>
    </xf>
    <xf numFmtId="4" fontId="11" fillId="35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1" fillId="0" borderId="37" xfId="0" applyNumberFormat="1" applyFont="1" applyBorder="1" applyAlignment="1" applyProtection="1">
      <alignment horizontal="center"/>
      <protection/>
    </xf>
    <xf numFmtId="172" fontId="1" fillId="0" borderId="38" xfId="0" applyNumberFormat="1" applyFont="1" applyBorder="1" applyAlignment="1" applyProtection="1">
      <alignment horizontal="center"/>
      <protection/>
    </xf>
    <xf numFmtId="0" fontId="1" fillId="0" borderId="86" xfId="0" applyNumberFormat="1" applyFont="1" applyBorder="1" applyAlignment="1" applyProtection="1">
      <alignment horizontal="center"/>
      <protection/>
    </xf>
    <xf numFmtId="0" fontId="1" fillId="0" borderId="38" xfId="0" applyNumberFormat="1" applyFont="1" applyBorder="1" applyAlignment="1" applyProtection="1">
      <alignment horizontal="center"/>
      <protection/>
    </xf>
    <xf numFmtId="4" fontId="1" fillId="0" borderId="38" xfId="0" applyNumberFormat="1" applyFont="1" applyFill="1" applyBorder="1" applyAlignment="1" applyProtection="1">
      <alignment horizontal="center"/>
      <protection/>
    </xf>
    <xf numFmtId="4" fontId="1" fillId="0" borderId="5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0" fillId="0" borderId="83" xfId="0" applyFont="1" applyBorder="1" applyAlignment="1" applyProtection="1">
      <alignment/>
      <protection/>
    </xf>
    <xf numFmtId="172" fontId="0" fillId="0" borderId="21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 locked="0"/>
    </xf>
    <xf numFmtId="172" fontId="0" fillId="0" borderId="38" xfId="0" applyNumberFormat="1" applyFont="1" applyBorder="1" applyAlignment="1" applyProtection="1">
      <alignment horizontal="left"/>
      <protection locked="0"/>
    </xf>
    <xf numFmtId="0" fontId="0" fillId="0" borderId="86" xfId="0" applyFont="1" applyBorder="1" applyAlignment="1" applyProtection="1">
      <alignment horizontal="left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 horizontal="center"/>
      <protection locked="0"/>
    </xf>
    <xf numFmtId="172" fontId="0" fillId="0" borderId="21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172" fontId="0" fillId="0" borderId="80" xfId="0" applyNumberFormat="1" applyFont="1" applyBorder="1" applyAlignment="1" applyProtection="1">
      <alignment horizontal="left"/>
      <protection locked="0"/>
    </xf>
    <xf numFmtId="0" fontId="0" fillId="0" borderId="89" xfId="0" applyFont="1" applyBorder="1" applyAlignment="1" applyProtection="1">
      <alignment horizontal="left"/>
      <protection locked="0"/>
    </xf>
    <xf numFmtId="4" fontId="0" fillId="0" borderId="80" xfId="0" applyNumberFormat="1" applyFont="1" applyBorder="1" applyAlignment="1" applyProtection="1">
      <alignment horizontal="center"/>
      <protection locked="0"/>
    </xf>
    <xf numFmtId="4" fontId="0" fillId="0" borderId="80" xfId="0" applyNumberFormat="1" applyFont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15" fillId="0" borderId="11" xfId="0" applyNumberFormat="1" applyFont="1" applyBorder="1" applyAlignment="1">
      <alignment horizontal="center"/>
    </xf>
    <xf numFmtId="0" fontId="1" fillId="45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63" fillId="0" borderId="26" xfId="0" applyFont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right"/>
      <protection/>
    </xf>
    <xf numFmtId="14" fontId="0" fillId="0" borderId="40" xfId="0" applyNumberFormat="1" applyFont="1" applyFill="1" applyBorder="1" applyAlignment="1" applyProtection="1">
      <alignment horizontal="center"/>
      <protection/>
    </xf>
    <xf numFmtId="14" fontId="1" fillId="0" borderId="40" xfId="0" applyNumberFormat="1" applyFont="1" applyFill="1" applyBorder="1" applyAlignment="1" applyProtection="1">
      <alignment horizontal="right"/>
      <protection/>
    </xf>
    <xf numFmtId="14" fontId="0" fillId="0" borderId="5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11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67" fillId="0" borderId="0" xfId="0" applyFont="1" applyAlignment="1">
      <alignment/>
    </xf>
    <xf numFmtId="0" fontId="7" fillId="0" borderId="49" xfId="0" applyFont="1" applyBorder="1" applyAlignment="1" applyProtection="1">
      <alignment/>
      <protection/>
    </xf>
    <xf numFmtId="14" fontId="7" fillId="0" borderId="49" xfId="0" applyNumberFormat="1" applyFont="1" applyBorder="1" applyAlignment="1" applyProtection="1">
      <alignment horizontal="center"/>
      <protection/>
    </xf>
    <xf numFmtId="15" fontId="1" fillId="0" borderId="40" xfId="0" applyNumberFormat="1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/>
      <protection/>
    </xf>
    <xf numFmtId="0" fontId="43" fillId="0" borderId="39" xfId="0" applyFont="1" applyFill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18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/>
      <protection/>
    </xf>
    <xf numFmtId="4" fontId="1" fillId="36" borderId="11" xfId="0" applyNumberFormat="1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4" fontId="1" fillId="33" borderId="11" xfId="0" applyNumberFormat="1" applyFont="1" applyFill="1" applyBorder="1" applyAlignment="1" applyProtection="1">
      <alignment/>
      <protection/>
    </xf>
    <xf numFmtId="4" fontId="1" fillId="0" borderId="40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0" fontId="63" fillId="0" borderId="40" xfId="0" applyFont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7" fillId="0" borderId="40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 horizontal="right"/>
      <protection/>
    </xf>
    <xf numFmtId="0" fontId="17" fillId="0" borderId="56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4" fontId="22" fillId="0" borderId="44" xfId="58" applyNumberFormat="1" applyFont="1" applyFill="1" applyBorder="1" applyAlignment="1" applyProtection="1">
      <alignment vertical="center"/>
      <protection/>
    </xf>
    <xf numFmtId="0" fontId="35" fillId="0" borderId="17" xfId="58" applyNumberFormat="1" applyFont="1" applyFill="1" applyBorder="1" applyAlignment="1" applyProtection="1">
      <alignment vertical="center"/>
      <protection/>
    </xf>
    <xf numFmtId="4" fontId="22" fillId="0" borderId="19" xfId="58" applyNumberFormat="1" applyFont="1" applyFill="1" applyBorder="1" applyAlignment="1" applyProtection="1">
      <alignment vertical="center"/>
      <protection/>
    </xf>
    <xf numFmtId="174" fontId="28" fillId="1" borderId="17" xfId="58" applyFont="1" applyFill="1" applyBorder="1" applyAlignment="1" applyProtection="1">
      <alignment horizontal="center"/>
      <protection locked="0"/>
    </xf>
    <xf numFmtId="174" fontId="29" fillId="1" borderId="10" xfId="58" applyFont="1" applyFill="1" applyBorder="1" applyAlignment="1" applyProtection="1">
      <alignment horizontal="center"/>
      <protection locked="0"/>
    </xf>
    <xf numFmtId="174" fontId="28" fillId="1" borderId="10" xfId="58" applyFont="1" applyFill="1" applyBorder="1" applyAlignment="1" applyProtection="1">
      <alignment horizontal="center"/>
      <protection locked="0"/>
    </xf>
    <xf numFmtId="174" fontId="22" fillId="0" borderId="17" xfId="58" applyFont="1" applyFill="1" applyBorder="1" applyAlignment="1" applyProtection="1">
      <alignment/>
      <protection locked="0"/>
    </xf>
    <xf numFmtId="180" fontId="22" fillId="0" borderId="17" xfId="58" applyNumberFormat="1" applyFont="1" applyFill="1" applyBorder="1" applyProtection="1">
      <alignment/>
      <protection locked="0"/>
    </xf>
    <xf numFmtId="183" fontId="22" fillId="0" borderId="17" xfId="58" applyNumberFormat="1" applyFont="1" applyFill="1" applyBorder="1" applyProtection="1">
      <alignment/>
      <protection locked="0"/>
    </xf>
    <xf numFmtId="3" fontId="22" fillId="0" borderId="18" xfId="58" applyNumberFormat="1" applyFont="1" applyFill="1" applyBorder="1" applyProtection="1">
      <alignment/>
      <protection locked="0"/>
    </xf>
    <xf numFmtId="174" fontId="22" fillId="0" borderId="17" xfId="58" applyFont="1" applyFill="1" applyBorder="1" applyProtection="1">
      <alignment/>
      <protection locked="0"/>
    </xf>
    <xf numFmtId="174" fontId="28" fillId="0" borderId="90" xfId="58" applyFont="1" applyFill="1" applyBorder="1" applyProtection="1">
      <alignment/>
      <protection locked="0"/>
    </xf>
    <xf numFmtId="180" fontId="28" fillId="0" borderId="90" xfId="58" applyNumberFormat="1" applyFont="1" applyFill="1" applyBorder="1" applyProtection="1">
      <alignment/>
      <protection locked="0"/>
    </xf>
    <xf numFmtId="3" fontId="28" fillId="0" borderId="91" xfId="58" applyNumberFormat="1" applyFont="1" applyFill="1" applyBorder="1" applyProtection="1">
      <alignment/>
      <protection locked="0"/>
    </xf>
    <xf numFmtId="174" fontId="28" fillId="0" borderId="10" xfId="58" applyFont="1" applyFill="1" applyBorder="1" applyProtection="1">
      <alignment/>
      <protection locked="0"/>
    </xf>
    <xf numFmtId="180" fontId="28" fillId="0" borderId="10" xfId="58" applyNumberFormat="1" applyFont="1" applyFill="1" applyBorder="1" applyProtection="1">
      <alignment/>
      <protection locked="0"/>
    </xf>
    <xf numFmtId="3" fontId="28" fillId="0" borderId="21" xfId="58" applyNumberFormat="1" applyFont="1" applyFill="1" applyBorder="1" applyProtection="1">
      <alignment/>
      <protection locked="0"/>
    </xf>
    <xf numFmtId="174" fontId="28" fillId="0" borderId="92" xfId="58" applyFont="1" applyFill="1" applyBorder="1" applyProtection="1">
      <alignment/>
      <protection locked="0"/>
    </xf>
    <xf numFmtId="10" fontId="29" fillId="39" borderId="11" xfId="60" applyNumberFormat="1" applyFont="1" applyFill="1" applyBorder="1" applyAlignment="1" applyProtection="1">
      <alignment/>
      <protection locked="0"/>
    </xf>
    <xf numFmtId="174" fontId="15" fillId="0" borderId="17" xfId="58" applyFont="1" applyBorder="1" applyProtection="1">
      <alignment/>
      <protection/>
    </xf>
    <xf numFmtId="0" fontId="27" fillId="0" borderId="14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27" fillId="0" borderId="16" xfId="0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4" fontId="15" fillId="0" borderId="0" xfId="58" applyFont="1" applyProtection="1">
      <alignment/>
      <protection/>
    </xf>
    <xf numFmtId="174" fontId="28" fillId="1" borderId="17" xfId="58" applyFont="1" applyFill="1" applyBorder="1" applyAlignment="1" applyProtection="1">
      <alignment horizontal="center"/>
      <protection/>
    </xf>
    <xf numFmtId="174" fontId="28" fillId="1" borderId="10" xfId="58" applyFont="1" applyFill="1" applyBorder="1" applyAlignment="1" applyProtection="1">
      <alignment horizontal="center"/>
      <protection/>
    </xf>
    <xf numFmtId="174" fontId="28" fillId="1" borderId="21" xfId="58" applyFont="1" applyFill="1" applyBorder="1" applyProtection="1">
      <alignment/>
      <protection/>
    </xf>
    <xf numFmtId="174" fontId="28" fillId="0" borderId="0" xfId="58" applyFont="1" applyFill="1" applyBorder="1" applyProtection="1">
      <alignment/>
      <protection/>
    </xf>
    <xf numFmtId="174" fontId="32" fillId="0" borderId="0" xfId="58" applyFont="1" applyFill="1" applyBorder="1" applyAlignment="1" applyProtection="1">
      <alignment horizontal="left"/>
      <protection/>
    </xf>
    <xf numFmtId="10" fontId="28" fillId="0" borderId="0" xfId="60" applyNumberFormat="1" applyFont="1" applyFill="1" applyBorder="1" applyAlignment="1" applyProtection="1">
      <alignment/>
      <protection/>
    </xf>
    <xf numFmtId="10" fontId="32" fillId="0" borderId="0" xfId="60" applyNumberFormat="1" applyFont="1" applyFill="1" applyBorder="1" applyAlignment="1" applyProtection="1">
      <alignment/>
      <protection/>
    </xf>
    <xf numFmtId="174" fontId="34" fillId="0" borderId="0" xfId="58" applyFont="1" applyFill="1" applyBorder="1" applyAlignment="1" applyProtection="1">
      <alignment horizontal="left"/>
      <protection/>
    </xf>
    <xf numFmtId="3" fontId="4" fillId="0" borderId="11" xfId="58" applyNumberFormat="1" applyFont="1" applyBorder="1" applyProtection="1">
      <alignment/>
      <protection/>
    </xf>
    <xf numFmtId="174" fontId="31" fillId="0" borderId="0" xfId="58" applyFont="1" applyFill="1" applyBorder="1" applyAlignment="1" applyProtection="1">
      <alignment vertical="center"/>
      <protection/>
    </xf>
    <xf numFmtId="174" fontId="15" fillId="0" borderId="0" xfId="58" applyFont="1" applyBorder="1" applyProtection="1">
      <alignment/>
      <protection/>
    </xf>
    <xf numFmtId="3" fontId="4" fillId="0" borderId="0" xfId="58" applyNumberFormat="1" applyFont="1" applyBorder="1" applyProtection="1">
      <alignment/>
      <protection/>
    </xf>
    <xf numFmtId="0" fontId="4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68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/>
    </xf>
    <xf numFmtId="0" fontId="15" fillId="0" borderId="39" xfId="0" applyNumberFormat="1" applyFont="1" applyBorder="1" applyAlignment="1">
      <alignment horizontal="left"/>
    </xf>
    <xf numFmtId="0" fontId="42" fillId="0" borderId="39" xfId="0" applyNumberFormat="1" applyFont="1" applyBorder="1" applyAlignment="1">
      <alignment horizontal="left"/>
    </xf>
    <xf numFmtId="4" fontId="3" fillId="0" borderId="40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3" fontId="0" fillId="39" borderId="11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1" fillId="39" borderId="0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Border="1" applyAlignment="1" applyProtection="1" quotePrefix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/>
      <protection/>
    </xf>
    <xf numFmtId="174" fontId="32" fillId="1" borderId="17" xfId="58" applyFont="1" applyFill="1" applyBorder="1" applyAlignment="1" applyProtection="1">
      <alignment horizontal="center"/>
      <protection locked="0"/>
    </xf>
    <xf numFmtId="174" fontId="32" fillId="1" borderId="10" xfId="58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8" fillId="0" borderId="39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Continuous" vertical="center"/>
    </xf>
    <xf numFmtId="1" fontId="17" fillId="0" borderId="50" xfId="0" applyNumberFormat="1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1" fontId="17" fillId="0" borderId="83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/>
    </xf>
    <xf numFmtId="1" fontId="39" fillId="0" borderId="39" xfId="0" applyNumberFormat="1" applyFont="1" applyBorder="1" applyAlignment="1">
      <alignment horizontal="left"/>
    </xf>
    <xf numFmtId="1" fontId="51" fillId="0" borderId="39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6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86" xfId="0" applyFont="1" applyBorder="1" applyAlignment="1" applyProtection="1">
      <alignment horizontal="center"/>
      <protection/>
    </xf>
    <xf numFmtId="3" fontId="17" fillId="0" borderId="29" xfId="0" applyNumberFormat="1" applyFont="1" applyFill="1" applyBorder="1" applyAlignment="1" applyProtection="1">
      <alignment horizontal="center"/>
      <protection/>
    </xf>
    <xf numFmtId="3" fontId="1" fillId="46" borderId="38" xfId="0" applyNumberFormat="1" applyFont="1" applyFill="1" applyBorder="1" applyAlignment="1" applyProtection="1">
      <alignment/>
      <protection/>
    </xf>
    <xf numFmtId="3" fontId="17" fillId="46" borderId="38" xfId="0" applyNumberFormat="1" applyFont="1" applyFill="1" applyBorder="1" applyAlignment="1" applyProtection="1">
      <alignment/>
      <protection/>
    </xf>
    <xf numFmtId="3" fontId="17" fillId="46" borderId="86" xfId="0" applyNumberFormat="1" applyFont="1" applyFill="1" applyBorder="1" applyAlignment="1" applyProtection="1">
      <alignment/>
      <protection/>
    </xf>
    <xf numFmtId="3" fontId="17" fillId="46" borderId="29" xfId="0" applyNumberFormat="1" applyFont="1" applyFill="1" applyBorder="1" applyAlignment="1" applyProtection="1">
      <alignment/>
      <protection/>
    </xf>
    <xf numFmtId="3" fontId="0" fillId="0" borderId="93" xfId="0" applyNumberFormat="1" applyFont="1" applyBorder="1" applyAlignment="1" applyProtection="1">
      <alignment/>
      <protection/>
    </xf>
    <xf numFmtId="3" fontId="17" fillId="46" borderId="21" xfId="0" applyNumberFormat="1" applyFont="1" applyFill="1" applyBorder="1" applyAlignment="1" applyProtection="1">
      <alignment/>
      <protection/>
    </xf>
    <xf numFmtId="3" fontId="17" fillId="46" borderId="10" xfId="0" applyNumberFormat="1" applyFont="1" applyFill="1" applyBorder="1" applyAlignment="1" applyProtection="1">
      <alignment/>
      <protection/>
    </xf>
    <xf numFmtId="3" fontId="17" fillId="46" borderId="93" xfId="0" applyNumberFormat="1" applyFont="1" applyFill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3" fontId="17" fillId="0" borderId="21" xfId="0" applyNumberFormat="1" applyFont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3" fontId="17" fillId="0" borderId="93" xfId="0" applyNumberFormat="1" applyFont="1" applyBorder="1" applyAlignment="1" applyProtection="1">
      <alignment/>
      <protection/>
    </xf>
    <xf numFmtId="0" fontId="17" fillId="0" borderId="80" xfId="0" applyFont="1" applyBorder="1" applyAlignment="1" applyProtection="1">
      <alignment/>
      <protection/>
    </xf>
    <xf numFmtId="0" fontId="17" fillId="0" borderId="80" xfId="0" applyFont="1" applyBorder="1" applyAlignment="1" applyProtection="1">
      <alignment horizontal="centerContinuous"/>
      <protection/>
    </xf>
    <xf numFmtId="3" fontId="17" fillId="0" borderId="80" xfId="0" applyNumberFormat="1" applyFont="1" applyBorder="1" applyAlignment="1" applyProtection="1">
      <alignment horizontal="centerContinuous"/>
      <protection/>
    </xf>
    <xf numFmtId="3" fontId="17" fillId="0" borderId="89" xfId="0" applyNumberFormat="1" applyFont="1" applyBorder="1" applyAlignment="1" applyProtection="1">
      <alignment horizontal="centerContinuous"/>
      <protection/>
    </xf>
    <xf numFmtId="3" fontId="17" fillId="0" borderId="34" xfId="0" applyNumberFormat="1" applyFont="1" applyBorder="1" applyAlignment="1" applyProtection="1">
      <alignment/>
      <protection/>
    </xf>
    <xf numFmtId="0" fontId="45" fillId="0" borderId="39" xfId="0" applyFont="1" applyBorder="1" applyAlignment="1" applyProtection="1">
      <alignment/>
      <protection/>
    </xf>
    <xf numFmtId="3" fontId="0" fillId="0" borderId="40" xfId="0" applyNumberFormat="1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17" fillId="0" borderId="39" xfId="0" applyFont="1" applyBorder="1" applyAlignment="1" applyProtection="1">
      <alignment/>
      <protection/>
    </xf>
    <xf numFmtId="3" fontId="17" fillId="0" borderId="40" xfId="0" applyNumberFormat="1" applyFont="1" applyFill="1" applyBorder="1" applyAlignment="1" applyProtection="1">
      <alignment/>
      <protection/>
    </xf>
    <xf numFmtId="0" fontId="0" fillId="47" borderId="0" xfId="0" applyFont="1" applyFill="1" applyBorder="1" applyAlignment="1" applyProtection="1">
      <alignment/>
      <protection locked="0"/>
    </xf>
    <xf numFmtId="10" fontId="0" fillId="47" borderId="21" xfId="0" applyNumberFormat="1" applyFont="1" applyFill="1" applyBorder="1" applyAlignment="1" applyProtection="1">
      <alignment/>
      <protection locked="0"/>
    </xf>
    <xf numFmtId="10" fontId="0" fillId="47" borderId="10" xfId="0" applyNumberFormat="1" applyFont="1" applyFill="1" applyBorder="1" applyAlignment="1" applyProtection="1">
      <alignment/>
      <protection locked="0"/>
    </xf>
    <xf numFmtId="3" fontId="17" fillId="46" borderId="46" xfId="0" applyNumberFormat="1" applyFont="1" applyFill="1" applyBorder="1" applyAlignment="1" applyProtection="1">
      <alignment/>
      <protection/>
    </xf>
    <xf numFmtId="3" fontId="17" fillId="0" borderId="46" xfId="0" applyNumberFormat="1" applyFont="1" applyFill="1" applyBorder="1" applyAlignment="1" applyProtection="1">
      <alignment/>
      <protection/>
    </xf>
    <xf numFmtId="3" fontId="1" fillId="0" borderId="46" xfId="0" applyNumberFormat="1" applyFont="1" applyBorder="1" applyAlignment="1" applyProtection="1">
      <alignment/>
      <protection/>
    </xf>
    <xf numFmtId="3" fontId="1" fillId="0" borderId="46" xfId="0" applyNumberFormat="1" applyFont="1" applyFill="1" applyBorder="1" applyAlignment="1" applyProtection="1">
      <alignment/>
      <protection/>
    </xf>
    <xf numFmtId="3" fontId="1" fillId="0" borderId="22" xfId="0" applyNumberFormat="1" applyFont="1" applyBorder="1" applyAlignment="1" applyProtection="1">
      <alignment/>
      <protection/>
    </xf>
    <xf numFmtId="3" fontId="17" fillId="46" borderId="34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8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8" fillId="0" borderId="28" xfId="0" applyNumberFormat="1" applyFont="1" applyFill="1" applyBorder="1" applyAlignment="1" applyProtection="1">
      <alignment horizontal="centerContinuous" vertical="center"/>
      <protection locked="0"/>
    </xf>
    <xf numFmtId="4" fontId="1" fillId="33" borderId="11" xfId="0" applyNumberFormat="1" applyFont="1" applyFill="1" applyBorder="1" applyAlignment="1" applyProtection="1">
      <alignment horizontal="center"/>
      <protection locked="0"/>
    </xf>
    <xf numFmtId="0" fontId="42" fillId="0" borderId="10" xfId="0" applyNumberFormat="1" applyFont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42" fillId="0" borderId="1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24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 horizontal="center"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4" fontId="24" fillId="0" borderId="10" xfId="0" applyNumberFormat="1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3" fontId="0" fillId="0" borderId="0" xfId="60" applyNumberFormat="1" applyFont="1" applyBorder="1" applyAlignment="1" applyProtection="1" quotePrefix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1" fillId="0" borderId="39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Border="1" applyAlignment="1" applyProtection="1">
      <alignment horizontal="center"/>
      <protection locked="0"/>
    </xf>
    <xf numFmtId="9" fontId="0" fillId="0" borderId="19" xfId="60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4" fontId="0" fillId="0" borderId="19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/>
    </xf>
    <xf numFmtId="4" fontId="0" fillId="0" borderId="19" xfId="0" applyNumberFormat="1" applyFont="1" applyBorder="1" applyAlignment="1" applyProtection="1">
      <alignment horizontal="left"/>
      <protection/>
    </xf>
    <xf numFmtId="1" fontId="1" fillId="33" borderId="20" xfId="0" applyNumberFormat="1" applyFont="1" applyFill="1" applyBorder="1" applyAlignment="1" applyProtection="1">
      <alignment horizontal="center"/>
      <protection/>
    </xf>
    <xf numFmtId="4" fontId="1" fillId="36" borderId="11" xfId="0" applyNumberFormat="1" applyFont="1" applyFill="1" applyBorder="1" applyAlignment="1" applyProtection="1">
      <alignment horizontal="right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 textRotation="180"/>
      <protection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92" fontId="0" fillId="0" borderId="94" xfId="0" applyNumberFormat="1" applyBorder="1" applyAlignment="1">
      <alignment/>
    </xf>
    <xf numFmtId="0" fontId="38" fillId="0" borderId="0" xfId="0" applyFont="1" applyBorder="1" applyAlignment="1">
      <alignment horizontal="right"/>
    </xf>
    <xf numFmtId="192" fontId="1" fillId="0" borderId="50" xfId="0" applyNumberFormat="1" applyFont="1" applyBorder="1" applyAlignment="1">
      <alignment/>
    </xf>
    <xf numFmtId="192" fontId="1" fillId="0" borderId="18" xfId="0" applyNumberFormat="1" applyFont="1" applyBorder="1" applyAlignment="1">
      <alignment/>
    </xf>
    <xf numFmtId="192" fontId="1" fillId="0" borderId="71" xfId="0" applyNumberFormat="1" applyFont="1" applyBorder="1" applyAlignment="1">
      <alignment/>
    </xf>
    <xf numFmtId="192" fontId="1" fillId="0" borderId="93" xfId="0" applyNumberFormat="1" applyFont="1" applyBorder="1" applyAlignment="1">
      <alignment/>
    </xf>
    <xf numFmtId="4" fontId="23" fillId="0" borderId="13" xfId="0" applyNumberFormat="1" applyFont="1" applyFill="1" applyBorder="1" applyAlignment="1">
      <alignment/>
    </xf>
    <xf numFmtId="1" fontId="37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49" xfId="0" applyFont="1" applyFill="1" applyBorder="1" applyAlignment="1">
      <alignment horizontal="centerContinuous" vertical="center"/>
    </xf>
    <xf numFmtId="0" fontId="4" fillId="0" borderId="86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17" fillId="0" borderId="41" xfId="0" applyFont="1" applyBorder="1" applyAlignment="1">
      <alignment horizontal="left"/>
    </xf>
    <xf numFmtId="0" fontId="27" fillId="0" borderId="56" xfId="0" applyFont="1" applyBorder="1" applyAlignment="1">
      <alignment horizontal="center"/>
    </xf>
    <xf numFmtId="0" fontId="27" fillId="39" borderId="56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Continuous" vertical="center"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" fontId="1" fillId="1" borderId="11" xfId="0" applyNumberFormat="1" applyFont="1" applyFill="1" applyBorder="1" applyAlignment="1">
      <alignment vertical="center"/>
    </xf>
    <xf numFmtId="1" fontId="1" fillId="35" borderId="44" xfId="0" applyNumberFormat="1" applyFont="1" applyFill="1" applyBorder="1" applyAlignment="1">
      <alignment horizontal="center"/>
    </xf>
    <xf numFmtId="4" fontId="1" fillId="35" borderId="85" xfId="0" applyNumberFormat="1" applyFont="1" applyFill="1" applyBorder="1" applyAlignment="1">
      <alignment horizontal="center"/>
    </xf>
    <xf numFmtId="4" fontId="1" fillId="35" borderId="85" xfId="0" applyNumberFormat="1" applyFont="1" applyFill="1" applyBorder="1" applyAlignment="1">
      <alignment horizontal="right"/>
    </xf>
    <xf numFmtId="1" fontId="1" fillId="35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right"/>
    </xf>
    <xf numFmtId="4" fontId="1" fillId="35" borderId="49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/>
    </xf>
    <xf numFmtId="1" fontId="1" fillId="0" borderId="44" xfId="0" applyNumberFormat="1" applyFont="1" applyBorder="1" applyAlignment="1">
      <alignment horizontal="center"/>
    </xf>
    <xf numFmtId="4" fontId="1" fillId="48" borderId="85" xfId="0" applyNumberFormat="1" applyFont="1" applyFill="1" applyBorder="1" applyAlignment="1">
      <alignment/>
    </xf>
    <xf numFmtId="4" fontId="1" fillId="0" borderId="85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4" fontId="0" fillId="42" borderId="0" xfId="0" applyNumberFormat="1" applyFont="1" applyFill="1" applyBorder="1" applyAlignment="1">
      <alignment horizontal="right"/>
    </xf>
    <xf numFmtId="0" fontId="0" fillId="42" borderId="0" xfId="0" applyNumberFormat="1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" fontId="1" fillId="0" borderId="75" xfId="0" applyNumberFormat="1" applyFont="1" applyBorder="1" applyAlignment="1">
      <alignment horizontal="left" vertical="center"/>
    </xf>
    <xf numFmtId="4" fontId="1" fillId="0" borderId="76" xfId="0" applyNumberFormat="1" applyFont="1" applyBorder="1" applyAlignment="1">
      <alignment/>
    </xf>
    <xf numFmtId="4" fontId="0" fillId="0" borderId="76" xfId="0" applyNumberFormat="1" applyFont="1" applyBorder="1" applyAlignment="1">
      <alignment horizontal="right"/>
    </xf>
    <xf numFmtId="4" fontId="0" fillId="0" borderId="78" xfId="0" applyNumberFormat="1" applyFont="1" applyBorder="1" applyAlignment="1">
      <alignment horizontal="right"/>
    </xf>
    <xf numFmtId="1" fontId="1" fillId="0" borderId="58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left" vertical="center"/>
    </xf>
    <xf numFmtId="4" fontId="1" fillId="0" borderId="49" xfId="0" applyNumberFormat="1" applyFont="1" applyBorder="1" applyAlignment="1">
      <alignment/>
    </xf>
    <xf numFmtId="4" fontId="0" fillId="0" borderId="53" xfId="0" applyNumberFormat="1" applyFont="1" applyBorder="1" applyAlignment="1">
      <alignment horizontal="right"/>
    </xf>
    <xf numFmtId="4" fontId="0" fillId="0" borderId="86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58" fillId="35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11" fillId="0" borderId="0" xfId="0" applyNumberFormat="1" applyFont="1" applyAlignment="1">
      <alignment vertical="center"/>
    </xf>
    <xf numFmtId="10" fontId="11" fillId="39" borderId="79" xfId="0" applyNumberFormat="1" applyFont="1" applyFill="1" applyBorder="1" applyAlignment="1" applyProtection="1">
      <alignment horizontal="center"/>
      <protection locked="0"/>
    </xf>
    <xf numFmtId="10" fontId="11" fillId="39" borderId="80" xfId="0" applyNumberFormat="1" applyFont="1" applyFill="1" applyBorder="1" applyAlignment="1" applyProtection="1">
      <alignment horizontal="center"/>
      <protection locked="0"/>
    </xf>
    <xf numFmtId="10" fontId="11" fillId="39" borderId="72" xfId="0" applyNumberFormat="1" applyFont="1" applyFill="1" applyBorder="1" applyAlignment="1" applyProtection="1">
      <alignment horizontal="center"/>
      <protection locked="0"/>
    </xf>
    <xf numFmtId="3" fontId="11" fillId="39" borderId="19" xfId="0" applyNumberFormat="1" applyFont="1" applyFill="1" applyBorder="1" applyAlignment="1" applyProtection="1">
      <alignment/>
      <protection locked="0"/>
    </xf>
    <xf numFmtId="3" fontId="11" fillId="39" borderId="22" xfId="0" applyNumberFormat="1" applyFont="1" applyFill="1" applyBorder="1" applyAlignment="1" applyProtection="1">
      <alignment/>
      <protection locked="0"/>
    </xf>
    <xf numFmtId="3" fontId="11" fillId="39" borderId="11" xfId="0" applyNumberFormat="1" applyFont="1" applyFill="1" applyBorder="1" applyAlignment="1" applyProtection="1">
      <alignment/>
      <protection locked="0"/>
    </xf>
    <xf numFmtId="3" fontId="11" fillId="39" borderId="51" xfId="0" applyNumberFormat="1" applyFont="1" applyFill="1" applyBorder="1" applyAlignment="1" applyProtection="1">
      <alignment/>
      <protection locked="0"/>
    </xf>
    <xf numFmtId="3" fontId="11" fillId="39" borderId="11" xfId="0" applyNumberFormat="1" applyFont="1" applyFill="1" applyBorder="1" applyAlignment="1" applyProtection="1">
      <alignment vertical="center"/>
      <protection locked="0"/>
    </xf>
    <xf numFmtId="3" fontId="11" fillId="39" borderId="51" xfId="0" applyNumberFormat="1" applyFont="1" applyFill="1" applyBorder="1" applyAlignment="1" applyProtection="1">
      <alignment vertical="center"/>
      <protection locked="0"/>
    </xf>
    <xf numFmtId="3" fontId="20" fillId="39" borderId="19" xfId="0" applyNumberFormat="1" applyFont="1" applyFill="1" applyBorder="1" applyAlignment="1" applyProtection="1">
      <alignment/>
      <protection locked="0"/>
    </xf>
    <xf numFmtId="3" fontId="20" fillId="39" borderId="22" xfId="0" applyNumberFormat="1" applyFont="1" applyFill="1" applyBorder="1" applyAlignment="1" applyProtection="1">
      <alignment/>
      <protection locked="0"/>
    </xf>
    <xf numFmtId="4" fontId="20" fillId="39" borderId="11" xfId="0" applyNumberFormat="1" applyFont="1" applyFill="1" applyBorder="1" applyAlignment="1" applyProtection="1">
      <alignment/>
      <protection locked="0"/>
    </xf>
    <xf numFmtId="4" fontId="20" fillId="39" borderId="5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40" xfId="0" applyNumberFormat="1" applyFont="1" applyBorder="1" applyAlignment="1" applyProtection="1">
      <alignment/>
      <protection locked="0"/>
    </xf>
    <xf numFmtId="3" fontId="11" fillId="0" borderId="56" xfId="0" applyNumberFormat="1" applyFont="1" applyBorder="1" applyAlignment="1" applyProtection="1">
      <alignment/>
      <protection locked="0"/>
    </xf>
    <xf numFmtId="3" fontId="11" fillId="0" borderId="42" xfId="0" applyNumberFormat="1" applyFont="1" applyBorder="1" applyAlignment="1" applyProtection="1">
      <alignment/>
      <protection locked="0"/>
    </xf>
    <xf numFmtId="14" fontId="70" fillId="0" borderId="40" xfId="0" applyNumberFormat="1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/>
      <protection/>
    </xf>
    <xf numFmtId="3" fontId="11" fillId="0" borderId="29" xfId="0" applyNumberFormat="1" applyFont="1" applyBorder="1" applyAlignment="1" applyProtection="1">
      <alignment horizontal="center"/>
      <protection/>
    </xf>
    <xf numFmtId="3" fontId="11" fillId="0" borderId="75" xfId="0" applyNumberFormat="1" applyFont="1" applyBorder="1" applyAlignment="1" applyProtection="1">
      <alignment horizontal="centerContinuous"/>
      <protection/>
    </xf>
    <xf numFmtId="3" fontId="11" fillId="0" borderId="76" xfId="0" applyNumberFormat="1" applyFont="1" applyBorder="1" applyAlignment="1" applyProtection="1">
      <alignment horizontal="centerContinuous"/>
      <protection/>
    </xf>
    <xf numFmtId="3" fontId="11" fillId="0" borderId="78" xfId="0" applyNumberFormat="1" applyFont="1" applyBorder="1" applyAlignment="1" applyProtection="1">
      <alignment horizontal="centerContinuous"/>
      <protection/>
    </xf>
    <xf numFmtId="0" fontId="11" fillId="0" borderId="30" xfId="0" applyFont="1" applyBorder="1" applyAlignment="1" applyProtection="1">
      <alignment/>
      <protection/>
    </xf>
    <xf numFmtId="3" fontId="11" fillId="0" borderId="30" xfId="0" applyNumberFormat="1" applyFont="1" applyBorder="1" applyAlignment="1" applyProtection="1">
      <alignment horizontal="center"/>
      <protection/>
    </xf>
    <xf numFmtId="4" fontId="17" fillId="0" borderId="73" xfId="0" applyNumberFormat="1" applyFont="1" applyBorder="1" applyAlignment="1" applyProtection="1">
      <alignment/>
      <protection/>
    </xf>
    <xf numFmtId="3" fontId="11" fillId="0" borderId="19" xfId="0" applyNumberFormat="1" applyFont="1" applyBorder="1" applyAlignment="1" applyProtection="1">
      <alignment/>
      <protection/>
    </xf>
    <xf numFmtId="4" fontId="17" fillId="0" borderId="58" xfId="0" applyNumberFormat="1" applyFont="1" applyBorder="1" applyAlignment="1" applyProtection="1">
      <alignment/>
      <protection/>
    </xf>
    <xf numFmtId="3" fontId="11" fillId="0" borderId="11" xfId="0" applyNumberFormat="1" applyFont="1" applyBorder="1" applyAlignment="1" applyProtection="1">
      <alignment/>
      <protection/>
    </xf>
    <xf numFmtId="3" fontId="11" fillId="0" borderId="51" xfId="0" applyNumberFormat="1" applyFont="1" applyBorder="1" applyAlignment="1" applyProtection="1">
      <alignment/>
      <protection/>
    </xf>
    <xf numFmtId="4" fontId="1" fillId="0" borderId="58" xfId="0" applyNumberFormat="1" applyFont="1" applyBorder="1" applyAlignment="1" applyProtection="1">
      <alignment vertical="center" wrapText="1"/>
      <protection/>
    </xf>
    <xf numFmtId="3" fontId="17" fillId="0" borderId="95" xfId="0" applyNumberFormat="1" applyFont="1" applyBorder="1" applyAlignment="1" applyProtection="1">
      <alignment/>
      <protection/>
    </xf>
    <xf numFmtId="3" fontId="17" fillId="0" borderId="96" xfId="0" applyNumberFormat="1" applyFont="1" applyBorder="1" applyAlignment="1" applyProtection="1">
      <alignment/>
      <protection/>
    </xf>
    <xf numFmtId="3" fontId="11" fillId="0" borderId="22" xfId="0" applyNumberFormat="1" applyFont="1" applyBorder="1" applyAlignment="1" applyProtection="1">
      <alignment/>
      <protection/>
    </xf>
    <xf numFmtId="9" fontId="17" fillId="0" borderId="19" xfId="60" applyFont="1" applyBorder="1" applyAlignment="1" applyProtection="1">
      <alignment/>
      <protection/>
    </xf>
    <xf numFmtId="9" fontId="17" fillId="0" borderId="22" xfId="60" applyFont="1" applyBorder="1" applyAlignment="1" applyProtection="1">
      <alignment/>
      <protection/>
    </xf>
    <xf numFmtId="4" fontId="37" fillId="0" borderId="58" xfId="0" applyNumberFormat="1" applyFont="1" applyBorder="1" applyAlignment="1" applyProtection="1">
      <alignment horizontal="right"/>
      <protection/>
    </xf>
    <xf numFmtId="3" fontId="20" fillId="0" borderId="19" xfId="0" applyNumberFormat="1" applyFont="1" applyBorder="1" applyAlignment="1" applyProtection="1">
      <alignment/>
      <protection/>
    </xf>
    <xf numFmtId="3" fontId="20" fillId="0" borderId="22" xfId="0" applyNumberFormat="1" applyFont="1" applyBorder="1" applyAlignment="1" applyProtection="1">
      <alignment/>
      <protection/>
    </xf>
    <xf numFmtId="4" fontId="17" fillId="0" borderId="11" xfId="0" applyNumberFormat="1" applyFont="1" applyBorder="1" applyAlignment="1" applyProtection="1">
      <alignment/>
      <protection/>
    </xf>
    <xf numFmtId="4" fontId="17" fillId="0" borderId="51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11" fillId="0" borderId="51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56" xfId="0" applyFont="1" applyFill="1" applyBorder="1" applyAlignment="1" applyProtection="1">
      <alignment/>
      <protection/>
    </xf>
    <xf numFmtId="15" fontId="1" fillId="0" borderId="56" xfId="0" applyNumberFormat="1" applyFont="1" applyFill="1" applyBorder="1" applyAlignment="1" applyProtection="1">
      <alignment horizontal="left"/>
      <protection/>
    </xf>
    <xf numFmtId="0" fontId="1" fillId="0" borderId="56" xfId="0" applyFont="1" applyBorder="1" applyAlignment="1" applyProtection="1">
      <alignment horizontal="right"/>
      <protection/>
    </xf>
    <xf numFmtId="0" fontId="4" fillId="0" borderId="58" xfId="0" applyFont="1" applyFill="1" applyBorder="1" applyAlignment="1">
      <alignment horizontal="center" vertical="center"/>
    </xf>
    <xf numFmtId="14" fontId="1" fillId="0" borderId="51" xfId="0" applyNumberFormat="1" applyFont="1" applyBorder="1" applyAlignment="1">
      <alignment horizontal="center"/>
    </xf>
    <xf numFmtId="15" fontId="1" fillId="0" borderId="39" xfId="0" applyNumberFormat="1" applyFont="1" applyFill="1" applyBorder="1" applyAlignment="1">
      <alignment horizontal="left"/>
    </xf>
    <xf numFmtId="15" fontId="1" fillId="0" borderId="40" xfId="0" applyNumberFormat="1" applyFont="1" applyBorder="1" applyAlignment="1">
      <alignment horizontal="left"/>
    </xf>
    <xf numFmtId="15" fontId="1" fillId="0" borderId="40" xfId="0" applyNumberFormat="1" applyFont="1" applyBorder="1" applyAlignment="1">
      <alignment horizontal="center"/>
    </xf>
    <xf numFmtId="15" fontId="54" fillId="0" borderId="39" xfId="0" applyNumberFormat="1" applyFont="1" applyFill="1" applyBorder="1" applyAlignment="1">
      <alignment horizontal="right"/>
    </xf>
    <xf numFmtId="15" fontId="37" fillId="0" borderId="39" xfId="0" applyNumberFormat="1" applyFont="1" applyFill="1" applyBorder="1" applyAlignment="1">
      <alignment horizontal="left"/>
    </xf>
    <xf numFmtId="0" fontId="15" fillId="0" borderId="58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" fillId="45" borderId="64" xfId="0" applyFont="1" applyFill="1" applyBorder="1" applyAlignment="1">
      <alignment horizontal="left"/>
    </xf>
    <xf numFmtId="0" fontId="1" fillId="45" borderId="87" xfId="0" applyFont="1" applyFill="1" applyBorder="1" applyAlignment="1">
      <alignment horizontal="right"/>
    </xf>
    <xf numFmtId="4" fontId="1" fillId="45" borderId="88" xfId="0" applyNumberFormat="1" applyFont="1" applyFill="1" applyBorder="1" applyAlignment="1">
      <alignment/>
    </xf>
    <xf numFmtId="14" fontId="1" fillId="45" borderId="52" xfId="0" applyNumberFormat="1" applyFont="1" applyFill="1" applyBorder="1" applyAlignment="1">
      <alignment horizontal="center"/>
    </xf>
    <xf numFmtId="4" fontId="1" fillId="45" borderId="24" xfId="0" applyNumberFormat="1" applyFont="1" applyFill="1" applyBorder="1" applyAlignment="1">
      <alignment/>
    </xf>
    <xf numFmtId="0" fontId="9" fillId="0" borderId="49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/>
      <protection/>
    </xf>
    <xf numFmtId="0" fontId="18" fillId="0" borderId="87" xfId="0" applyFont="1" applyFill="1" applyBorder="1" applyAlignment="1" applyProtection="1">
      <alignment horizontal="centerContinuous" vertical="center"/>
      <protection/>
    </xf>
    <xf numFmtId="0" fontId="18" fillId="0" borderId="88" xfId="0" applyFont="1" applyFill="1" applyBorder="1" applyAlignment="1" applyProtection="1">
      <alignment horizontal="centerContinuous" vertical="center"/>
      <protection/>
    </xf>
    <xf numFmtId="0" fontId="18" fillId="0" borderId="81" xfId="0" applyFont="1" applyFill="1" applyBorder="1" applyAlignment="1" applyProtection="1">
      <alignment horizontal="centerContinuous" vertical="center"/>
      <protection/>
    </xf>
    <xf numFmtId="174" fontId="15" fillId="0" borderId="10" xfId="58" applyFont="1" applyBorder="1">
      <alignment/>
      <protection/>
    </xf>
    <xf numFmtId="174" fontId="15" fillId="0" borderId="0" xfId="58" applyFont="1" applyBorder="1">
      <alignment/>
      <protection/>
    </xf>
    <xf numFmtId="174" fontId="15" fillId="0" borderId="10" xfId="58" applyFont="1" applyBorder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14" fontId="1" fillId="0" borderId="16" xfId="0" applyNumberFormat="1" applyFont="1" applyBorder="1" applyAlignment="1" applyProtection="1">
      <alignment horizontal="center"/>
      <protection/>
    </xf>
    <xf numFmtId="15" fontId="1" fillId="0" borderId="15" xfId="0" applyNumberFormat="1" applyFont="1" applyFill="1" applyBorder="1" applyAlignment="1" applyProtection="1">
      <alignment horizontal="left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8" fillId="0" borderId="27" xfId="0" applyFont="1" applyFill="1" applyBorder="1" applyAlignment="1" applyProtection="1">
      <alignment horizontal="centerContinuous" vertical="center"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4" fontId="1" fillId="45" borderId="51" xfId="0" applyNumberFormat="1" applyFont="1" applyFill="1" applyBorder="1" applyAlignment="1" applyProtection="1">
      <alignment/>
      <protection locked="0"/>
    </xf>
    <xf numFmtId="0" fontId="54" fillId="0" borderId="39" xfId="0" applyFont="1" applyBorder="1" applyAlignment="1" applyProtection="1" quotePrefix="1">
      <alignment/>
      <protection/>
    </xf>
    <xf numFmtId="0" fontId="0" fillId="0" borderId="40" xfId="0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 horizontal="right"/>
      <protection locked="0"/>
    </xf>
    <xf numFmtId="0" fontId="0" fillId="0" borderId="58" xfId="0" applyFont="1" applyBorder="1" applyAlignment="1" applyProtection="1">
      <alignment/>
      <protection locked="0"/>
    </xf>
    <xf numFmtId="14" fontId="0" fillId="45" borderId="28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/>
    </xf>
    <xf numFmtId="0" fontId="37" fillId="0" borderId="49" xfId="0" applyFont="1" applyBorder="1" applyAlignment="1" applyProtection="1">
      <alignment/>
      <protection/>
    </xf>
    <xf numFmtId="0" fontId="17" fillId="0" borderId="49" xfId="0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/>
      <protection/>
    </xf>
    <xf numFmtId="4" fontId="0" fillId="0" borderId="65" xfId="0" applyNumberFormat="1" applyFon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0" fontId="17" fillId="47" borderId="0" xfId="0" applyFont="1" applyFill="1" applyAlignment="1" applyProtection="1">
      <alignment/>
      <protection locked="0"/>
    </xf>
    <xf numFmtId="0" fontId="1" fillId="0" borderId="49" xfId="0" applyFont="1" applyBorder="1" applyAlignment="1" applyProtection="1">
      <alignment/>
      <protection/>
    </xf>
    <xf numFmtId="4" fontId="22" fillId="0" borderId="44" xfId="58" applyNumberFormat="1" applyFont="1" applyFill="1" applyBorder="1" applyAlignment="1" applyProtection="1">
      <alignment vertical="center"/>
      <protection locked="0"/>
    </xf>
    <xf numFmtId="3" fontId="30" fillId="0" borderId="21" xfId="58" applyNumberFormat="1" applyFont="1" applyFill="1" applyBorder="1" applyProtection="1">
      <alignment/>
      <protection/>
    </xf>
    <xf numFmtId="174" fontId="29" fillId="0" borderId="0" xfId="58" applyFont="1" applyFill="1" applyBorder="1" applyProtection="1">
      <alignment/>
      <protection/>
    </xf>
    <xf numFmtId="174" fontId="29" fillId="0" borderId="0" xfId="58" applyFont="1" applyFill="1" applyBorder="1" applyAlignment="1" applyProtection="1">
      <alignment horizontal="center"/>
      <protection/>
    </xf>
    <xf numFmtId="3" fontId="32" fillId="39" borderId="11" xfId="60" applyNumberFormat="1" applyFont="1" applyFill="1" applyBorder="1" applyAlignment="1" applyProtection="1">
      <alignment/>
      <protection locked="0"/>
    </xf>
    <xf numFmtId="0" fontId="17" fillId="0" borderId="12" xfId="0" applyFont="1" applyBorder="1" applyAlignment="1" applyProtection="1">
      <alignment horizontal="center"/>
      <protection locked="0"/>
    </xf>
    <xf numFmtId="4" fontId="7" fillId="0" borderId="39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 applyProtection="1">
      <alignment/>
      <protection locked="0"/>
    </xf>
    <xf numFmtId="0" fontId="42" fillId="0" borderId="39" xfId="0" applyNumberFormat="1" applyFont="1" applyBorder="1" applyAlignment="1" applyProtection="1">
      <alignment horizontal="left"/>
      <protection locked="0"/>
    </xf>
    <xf numFmtId="0" fontId="42" fillId="0" borderId="0" xfId="0" applyNumberFormat="1" applyFont="1" applyBorder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172" fontId="7" fillId="0" borderId="56" xfId="0" applyNumberFormat="1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/>
      <protection locked="0"/>
    </xf>
    <xf numFmtId="4" fontId="7" fillId="0" borderId="56" xfId="0" applyNumberFormat="1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 horizontal="center"/>
      <protection locked="0"/>
    </xf>
    <xf numFmtId="4" fontId="7" fillId="0" borderId="42" xfId="0" applyNumberFormat="1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/>
    </xf>
    <xf numFmtId="0" fontId="27" fillId="39" borderId="0" xfId="0" applyFont="1" applyFill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3" fontId="0" fillId="0" borderId="82" xfId="0" applyNumberFormat="1" applyBorder="1" applyAlignment="1" applyProtection="1">
      <alignment/>
      <protection locked="0"/>
    </xf>
    <xf numFmtId="3" fontId="0" fillId="0" borderId="97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3" fontId="0" fillId="35" borderId="98" xfId="0" applyNumberFormat="1" applyFill="1" applyBorder="1" applyAlignment="1" applyProtection="1">
      <alignment/>
      <protection locked="0"/>
    </xf>
    <xf numFmtId="3" fontId="0" fillId="0" borderId="76" xfId="0" applyNumberFormat="1" applyBorder="1" applyAlignment="1" applyProtection="1">
      <alignment/>
      <protection locked="0"/>
    </xf>
    <xf numFmtId="3" fontId="0" fillId="0" borderId="98" xfId="0" applyNumberFormat="1" applyBorder="1" applyAlignment="1" applyProtection="1">
      <alignment/>
      <protection locked="0"/>
    </xf>
    <xf numFmtId="3" fontId="0" fillId="33" borderId="29" xfId="0" applyNumberFormat="1" applyFill="1" applyBorder="1" applyAlignment="1" applyProtection="1">
      <alignment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left"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51" xfId="0" applyNumberFormat="1" applyBorder="1" applyAlignment="1" applyProtection="1">
      <alignment/>
      <protection locked="0"/>
    </xf>
    <xf numFmtId="3" fontId="0" fillId="35" borderId="31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33" borderId="93" xfId="0" applyNumberFormat="1" applyFill="1" applyBorder="1" applyAlignment="1" applyProtection="1">
      <alignment/>
      <protection locked="0"/>
    </xf>
    <xf numFmtId="0" fontId="39" fillId="0" borderId="83" xfId="0" applyFont="1" applyBorder="1" applyAlignment="1" applyProtection="1">
      <alignment horizontal="left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83" xfId="0" applyFont="1" applyBorder="1" applyAlignment="1" applyProtection="1">
      <alignment horizontal="left"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71" xfId="0" applyNumberFormat="1" applyBorder="1" applyAlignment="1" applyProtection="1">
      <alignment/>
      <protection locked="0"/>
    </xf>
    <xf numFmtId="3" fontId="0" fillId="35" borderId="43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43" xfId="0" applyNumberFormat="1" applyBorder="1" applyAlignment="1" applyProtection="1">
      <alignment/>
      <protection locked="0"/>
    </xf>
    <xf numFmtId="0" fontId="1" fillId="0" borderId="79" xfId="0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35" borderId="99" xfId="0" applyNumberFormat="1" applyFill="1" applyBorder="1" applyAlignment="1" applyProtection="1">
      <alignment/>
      <protection locked="0"/>
    </xf>
    <xf numFmtId="3" fontId="0" fillId="0" borderId="88" xfId="0" applyNumberFormat="1" applyBorder="1" applyAlignment="1" applyProtection="1">
      <alignment/>
      <protection locked="0"/>
    </xf>
    <xf numFmtId="3" fontId="0" fillId="0" borderId="99" xfId="0" applyNumberFormat="1" applyBorder="1" applyAlignment="1" applyProtection="1">
      <alignment/>
      <protection locked="0"/>
    </xf>
    <xf numFmtId="3" fontId="0" fillId="35" borderId="94" xfId="0" applyNumberFormat="1" applyFill="1" applyBorder="1" applyAlignment="1" applyProtection="1">
      <alignment/>
      <protection locked="0"/>
    </xf>
    <xf numFmtId="192" fontId="0" fillId="0" borderId="83" xfId="0" applyNumberFormat="1" applyBorder="1" applyAlignment="1" applyProtection="1">
      <alignment/>
      <protection/>
    </xf>
    <xf numFmtId="192" fontId="0" fillId="0" borderId="21" xfId="0" applyNumberFormat="1" applyBorder="1" applyAlignment="1" applyProtection="1">
      <alignment/>
      <protection/>
    </xf>
    <xf numFmtId="192" fontId="0" fillId="0" borderId="40" xfId="0" applyNumberFormat="1" applyBorder="1" applyAlignment="1" applyProtection="1">
      <alignment/>
      <protection/>
    </xf>
    <xf numFmtId="192" fontId="0" fillId="0" borderId="93" xfId="0" applyNumberForma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33" borderId="29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40" xfId="0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93" xfId="0" applyNumberFormat="1" applyBorder="1" applyAlignment="1" applyProtection="1">
      <alignment/>
      <protection/>
    </xf>
    <xf numFmtId="3" fontId="0" fillId="33" borderId="93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7" fillId="0" borderId="40" xfId="0" applyFont="1" applyBorder="1" applyAlignment="1" applyProtection="1">
      <alignment/>
      <protection/>
    </xf>
    <xf numFmtId="3" fontId="1" fillId="0" borderId="83" xfId="0" applyNumberFormat="1" applyFont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/>
      <protection/>
    </xf>
    <xf numFmtId="3" fontId="1" fillId="0" borderId="40" xfId="0" applyNumberFormat="1" applyFont="1" applyBorder="1" applyAlignment="1" applyProtection="1">
      <alignment/>
      <protection/>
    </xf>
    <xf numFmtId="3" fontId="1" fillId="0" borderId="93" xfId="0" applyNumberFormat="1" applyFont="1" applyBorder="1" applyAlignment="1" applyProtection="1">
      <alignment/>
      <protection/>
    </xf>
    <xf numFmtId="3" fontId="1" fillId="33" borderId="93" xfId="0" applyNumberFormat="1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3" fontId="0" fillId="0" borderId="79" xfId="0" applyNumberFormat="1" applyBorder="1" applyAlignment="1" applyProtection="1">
      <alignment/>
      <protection/>
    </xf>
    <xf numFmtId="3" fontId="0" fillId="0" borderId="56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3" fontId="1" fillId="0" borderId="3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71" fillId="0" borderId="12" xfId="0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3" fontId="1" fillId="0" borderId="53" xfId="0" applyNumberFormat="1" applyFont="1" applyBorder="1" applyAlignment="1" applyProtection="1">
      <alignment horizontal="center"/>
      <protection/>
    </xf>
    <xf numFmtId="3" fontId="1" fillId="46" borderId="53" xfId="0" applyNumberFormat="1" applyFont="1" applyFill="1" applyBorder="1" applyAlignment="1" applyProtection="1">
      <alignment/>
      <protection/>
    </xf>
    <xf numFmtId="10" fontId="0" fillId="47" borderId="13" xfId="0" applyNumberFormat="1" applyFont="1" applyFill="1" applyBorder="1" applyAlignment="1" applyProtection="1">
      <alignment/>
      <protection locked="0"/>
    </xf>
    <xf numFmtId="3" fontId="17" fillId="46" borderId="13" xfId="0" applyNumberFormat="1" applyFont="1" applyFill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7" fillId="0" borderId="54" xfId="0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 locked="0"/>
    </xf>
    <xf numFmtId="3" fontId="0" fillId="47" borderId="11" xfId="0" applyNumberFormat="1" applyFont="1" applyFill="1" applyBorder="1" applyAlignment="1" applyProtection="1">
      <alignment/>
      <protection locked="0"/>
    </xf>
    <xf numFmtId="0" fontId="1" fillId="46" borderId="37" xfId="0" applyFont="1" applyFill="1" applyBorder="1" applyAlignment="1" applyProtection="1">
      <alignment/>
      <protection/>
    </xf>
    <xf numFmtId="0" fontId="0" fillId="46" borderId="83" xfId="0" applyFont="1" applyFill="1" applyBorder="1" applyAlignment="1" applyProtection="1">
      <alignment/>
      <protection/>
    </xf>
    <xf numFmtId="0" fontId="17" fillId="46" borderId="83" xfId="0" applyFont="1" applyFill="1" applyBorder="1" applyAlignment="1" applyProtection="1">
      <alignment/>
      <protection/>
    </xf>
    <xf numFmtId="0" fontId="17" fillId="0" borderId="83" xfId="0" applyFont="1" applyFill="1" applyBorder="1" applyAlignment="1" applyProtection="1">
      <alignment/>
      <protection/>
    </xf>
    <xf numFmtId="0" fontId="20" fillId="46" borderId="83" xfId="0" applyFont="1" applyFill="1" applyBorder="1" applyAlignment="1" applyProtection="1">
      <alignment horizontal="left" vertical="center" wrapText="1"/>
      <protection/>
    </xf>
    <xf numFmtId="0" fontId="37" fillId="46" borderId="83" xfId="0" applyFont="1" applyFill="1" applyBorder="1" applyAlignment="1" applyProtection="1">
      <alignment/>
      <protection/>
    </xf>
    <xf numFmtId="0" fontId="17" fillId="46" borderId="79" xfId="0" applyFont="1" applyFill="1" applyBorder="1" applyAlignment="1" applyProtection="1">
      <alignment/>
      <protection/>
    </xf>
    <xf numFmtId="3" fontId="4" fillId="47" borderId="51" xfId="0" applyNumberFormat="1" applyFont="1" applyFill="1" applyBorder="1" applyAlignment="1" applyProtection="1">
      <alignment/>
      <protection locked="0"/>
    </xf>
    <xf numFmtId="3" fontId="1" fillId="47" borderId="51" xfId="0" applyNumberFormat="1" applyFont="1" applyFill="1" applyBorder="1" applyAlignment="1" applyProtection="1">
      <alignment/>
      <protection locked="0"/>
    </xf>
    <xf numFmtId="3" fontId="17" fillId="47" borderId="5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left"/>
      <protection/>
    </xf>
    <xf numFmtId="3" fontId="0" fillId="39" borderId="11" xfId="0" applyNumberFormat="1" applyFont="1" applyFill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/>
    </xf>
    <xf numFmtId="4" fontId="0" fillId="0" borderId="13" xfId="0" applyNumberFormat="1" applyFont="1" applyBorder="1" applyAlignment="1" applyProtection="1">
      <alignment horizontal="right"/>
      <protection/>
    </xf>
    <xf numFmtId="0" fontId="1" fillId="0" borderId="49" xfId="0" applyFont="1" applyBorder="1" applyAlignment="1" applyProtection="1">
      <alignment horizontal="right"/>
      <protection/>
    </xf>
    <xf numFmtId="0" fontId="21" fillId="0" borderId="25" xfId="0" applyFont="1" applyBorder="1" applyAlignment="1" applyProtection="1">
      <alignment horizontal="center"/>
      <protection/>
    </xf>
    <xf numFmtId="14" fontId="1" fillId="0" borderId="13" xfId="0" applyNumberFormat="1" applyFont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Continuous" vertical="center" wrapText="1"/>
      <protection/>
    </xf>
    <xf numFmtId="0" fontId="0" fillId="0" borderId="27" xfId="0" applyBorder="1" applyAlignment="1" applyProtection="1">
      <alignment horizontal="centerContinuous"/>
      <protection/>
    </xf>
    <xf numFmtId="0" fontId="0" fillId="0" borderId="28" xfId="0" applyBorder="1" applyAlignment="1" applyProtection="1">
      <alignment horizontal="centerContinuous"/>
      <protection/>
    </xf>
    <xf numFmtId="0" fontId="40" fillId="0" borderId="0" xfId="57" applyFont="1" applyFill="1" applyBorder="1" applyProtection="1">
      <alignment/>
      <protection locked="0"/>
    </xf>
    <xf numFmtId="0" fontId="14" fillId="0" borderId="17" xfId="57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28" fillId="0" borderId="10" xfId="57" applyFont="1" applyFill="1" applyBorder="1" applyProtection="1">
      <alignment/>
      <protection/>
    </xf>
    <xf numFmtId="0" fontId="11" fillId="0" borderId="0" xfId="57" applyFont="1" applyBorder="1" applyProtection="1">
      <alignment/>
      <protection/>
    </xf>
    <xf numFmtId="0" fontId="40" fillId="0" borderId="0" xfId="57" applyFont="1" applyFill="1" applyBorder="1" applyProtection="1">
      <alignment/>
      <protection/>
    </xf>
    <xf numFmtId="0" fontId="15" fillId="0" borderId="10" xfId="57" applyFont="1" applyBorder="1" applyProtection="1">
      <alignment/>
      <protection/>
    </xf>
    <xf numFmtId="0" fontId="35" fillId="0" borderId="0" xfId="57" applyFont="1" applyFill="1" applyBorder="1" applyProtection="1">
      <alignment/>
      <protection/>
    </xf>
    <xf numFmtId="0" fontId="15" fillId="0" borderId="14" xfId="57" applyFont="1" applyBorder="1" applyProtection="1">
      <alignment/>
      <protection/>
    </xf>
    <xf numFmtId="0" fontId="11" fillId="0" borderId="15" xfId="57" applyFont="1" applyBorder="1" applyProtection="1">
      <alignment/>
      <protection/>
    </xf>
    <xf numFmtId="181" fontId="11" fillId="0" borderId="11" xfId="57" applyNumberFormat="1" applyFont="1" applyBorder="1" applyProtection="1">
      <alignment/>
      <protection locked="0"/>
    </xf>
    <xf numFmtId="181" fontId="11" fillId="0" borderId="0" xfId="57" applyNumberFormat="1" applyFont="1" applyBorder="1" applyProtection="1">
      <alignment/>
      <protection locked="0"/>
    </xf>
    <xf numFmtId="181" fontId="33" fillId="0" borderId="34" xfId="57" applyNumberFormat="1" applyFont="1" applyFill="1" applyBorder="1" applyProtection="1">
      <alignment/>
      <protection locked="0"/>
    </xf>
    <xf numFmtId="181" fontId="33" fillId="0" borderId="17" xfId="57" applyNumberFormat="1" applyFont="1" applyFill="1" applyBorder="1" applyProtection="1">
      <alignment/>
      <protection locked="0"/>
    </xf>
    <xf numFmtId="181" fontId="33" fillId="0" borderId="100" xfId="57" applyNumberFormat="1" applyFont="1" applyFill="1" applyBorder="1" applyProtection="1">
      <alignment/>
      <protection locked="0"/>
    </xf>
    <xf numFmtId="181" fontId="33" fillId="0" borderId="11" xfId="57" applyNumberFormat="1" applyFont="1" applyFill="1" applyBorder="1" applyProtection="1">
      <alignment/>
      <protection locked="0"/>
    </xf>
    <xf numFmtId="181" fontId="33" fillId="0" borderId="0" xfId="57" applyNumberFormat="1" applyFont="1" applyFill="1" applyBorder="1" applyProtection="1">
      <alignment/>
      <protection locked="0"/>
    </xf>
    <xf numFmtId="0" fontId="33" fillId="0" borderId="12" xfId="57" applyFont="1" applyFill="1" applyBorder="1" applyProtection="1">
      <alignment/>
      <protection locked="0"/>
    </xf>
    <xf numFmtId="0" fontId="40" fillId="0" borderId="101" xfId="57" applyFont="1" applyFill="1" applyBorder="1" applyProtection="1">
      <alignment/>
      <protection locked="0"/>
    </xf>
    <xf numFmtId="0" fontId="1" fillId="0" borderId="12" xfId="0" applyFont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 horizontal="left" vertical="center"/>
      <protection locked="0"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4" fontId="11" fillId="0" borderId="46" xfId="0" applyNumberFormat="1" applyFont="1" applyBorder="1" applyAlignment="1" applyProtection="1">
      <alignment horizontal="center"/>
      <protection/>
    </xf>
    <xf numFmtId="4" fontId="11" fillId="0" borderId="19" xfId="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/>
      <protection/>
    </xf>
    <xf numFmtId="4" fontId="11" fillId="0" borderId="13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4" fontId="0" fillId="0" borderId="28" xfId="0" applyNumberFormat="1" applyFont="1" applyBorder="1" applyAlignment="1" applyProtection="1">
      <alignment horizontal="right"/>
      <protection locked="0"/>
    </xf>
    <xf numFmtId="4" fontId="11" fillId="0" borderId="28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0" fontId="18" fillId="0" borderId="63" xfId="0" applyFont="1" applyFill="1" applyBorder="1" applyAlignment="1">
      <alignment horizontal="centerContinuous" vertical="center"/>
    </xf>
    <xf numFmtId="1" fontId="11" fillId="0" borderId="50" xfId="0" applyNumberFormat="1" applyFont="1" applyBorder="1" applyAlignment="1">
      <alignment horizontal="center"/>
    </xf>
    <xf numFmtId="1" fontId="11" fillId="0" borderId="83" xfId="0" applyNumberFormat="1" applyFont="1" applyBorder="1" applyAlignment="1">
      <alignment horizontal="center"/>
    </xf>
    <xf numFmtId="1" fontId="11" fillId="0" borderId="73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" fontId="1" fillId="1" borderId="58" xfId="0" applyNumberFormat="1" applyFont="1" applyFill="1" applyBorder="1" applyAlignment="1">
      <alignment horizontal="left"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horizontal="left" vertical="center"/>
      <protection locked="0"/>
    </xf>
    <xf numFmtId="4" fontId="1" fillId="0" borderId="20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4" fontId="1" fillId="35" borderId="11" xfId="0" applyNumberFormat="1" applyFont="1" applyFill="1" applyBorder="1" applyAlignment="1" applyProtection="1">
      <alignment/>
      <protection locked="0"/>
    </xf>
    <xf numFmtId="4" fontId="1" fillId="35" borderId="18" xfId="0" applyNumberFormat="1" applyFont="1" applyFill="1" applyBorder="1" applyAlignment="1" applyProtection="1">
      <alignment/>
      <protection locked="0"/>
    </xf>
    <xf numFmtId="4" fontId="0" fillId="0" borderId="51" xfId="0" applyNumberFormat="1" applyFont="1" applyBorder="1" applyAlignment="1" applyProtection="1">
      <alignment horizontal="right"/>
      <protection locked="0"/>
    </xf>
    <xf numFmtId="4" fontId="0" fillId="0" borderId="71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0" fillId="48" borderId="11" xfId="0" applyNumberFormat="1" applyFont="1" applyFill="1" applyBorder="1" applyAlignment="1" applyProtection="1">
      <alignment horizontal="right"/>
      <protection/>
    </xf>
    <xf numFmtId="4" fontId="0" fillId="48" borderId="18" xfId="0" applyNumberFormat="1" applyFont="1" applyFill="1" applyBorder="1" applyAlignment="1" applyProtection="1">
      <alignment horizontal="center"/>
      <protection/>
    </xf>
    <xf numFmtId="4" fontId="0" fillId="48" borderId="85" xfId="0" applyNumberFormat="1" applyFont="1" applyFill="1" applyBorder="1" applyAlignment="1" applyProtection="1">
      <alignment horizontal="center"/>
      <protection/>
    </xf>
    <xf numFmtId="1" fontId="1" fillId="48" borderId="58" xfId="0" applyNumberFormat="1" applyFont="1" applyFill="1" applyBorder="1" applyAlignment="1" applyProtection="1">
      <alignment horizontal="center"/>
      <protection/>
    </xf>
    <xf numFmtId="4" fontId="1" fillId="35" borderId="11" xfId="0" applyNumberFormat="1" applyFont="1" applyFill="1" applyBorder="1" applyAlignment="1" applyProtection="1">
      <alignment horizontal="right"/>
      <protection/>
    </xf>
    <xf numFmtId="1" fontId="1" fillId="0" borderId="44" xfId="0" applyNumberFormat="1" applyFont="1" applyBorder="1" applyAlignment="1" applyProtection="1">
      <alignment horizontal="center"/>
      <protection/>
    </xf>
    <xf numFmtId="4" fontId="1" fillId="48" borderId="85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20" xfId="0" applyNumberFormat="1" applyFont="1" applyBorder="1" applyAlignment="1" applyProtection="1">
      <alignment horizontal="right" vertical="center"/>
      <protection/>
    </xf>
    <xf numFmtId="0" fontId="1" fillId="0" borderId="51" xfId="0" applyFont="1" applyBorder="1" applyAlignment="1" applyProtection="1">
      <alignment horizontal="center"/>
      <protection locked="0"/>
    </xf>
    <xf numFmtId="4" fontId="1" fillId="0" borderId="51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37" fillId="0" borderId="49" xfId="0" applyFont="1" applyBorder="1" applyAlignment="1" applyProtection="1">
      <alignment horizontal="right"/>
      <protection/>
    </xf>
    <xf numFmtId="0" fontId="56" fillId="0" borderId="0" xfId="0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5" fontId="17" fillId="39" borderId="0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Continuous"/>
      <protection/>
    </xf>
    <xf numFmtId="0" fontId="18" fillId="0" borderId="25" xfId="0" applyFont="1" applyBorder="1" applyAlignment="1" applyProtection="1">
      <alignment horizontal="centerContinuous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left"/>
      <protection/>
    </xf>
    <xf numFmtId="0" fontId="17" fillId="0" borderId="1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/>
      <protection/>
    </xf>
    <xf numFmtId="0" fontId="17" fillId="39" borderId="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15" fontId="17" fillId="39" borderId="40" xfId="0" applyNumberFormat="1" applyFont="1" applyFill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0" fontId="18" fillId="0" borderId="40" xfId="0" applyFont="1" applyBorder="1" applyAlignment="1" applyProtection="1">
      <alignment horizontal="centerContinuous"/>
      <protection/>
    </xf>
    <xf numFmtId="0" fontId="18" fillId="0" borderId="3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0" fontId="36" fillId="0" borderId="66" xfId="0" applyFont="1" applyBorder="1" applyAlignment="1" applyProtection="1">
      <alignment horizontal="left"/>
      <protection/>
    </xf>
    <xf numFmtId="0" fontId="18" fillId="0" borderId="65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14" fontId="1" fillId="39" borderId="0" xfId="0" applyNumberFormat="1" applyFont="1" applyFill="1" applyBorder="1" applyAlignment="1" applyProtection="1">
      <alignment horizontal="left"/>
      <protection/>
    </xf>
    <xf numFmtId="0" fontId="26" fillId="0" borderId="63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40" xfId="0" applyFont="1" applyFill="1" applyBorder="1" applyAlignment="1" applyProtection="1">
      <alignment/>
      <protection/>
    </xf>
    <xf numFmtId="0" fontId="42" fillId="0" borderId="40" xfId="0" applyFont="1" applyBorder="1" applyAlignment="1" applyProtection="1">
      <alignment/>
      <protection/>
    </xf>
    <xf numFmtId="0" fontId="1" fillId="39" borderId="11" xfId="0" applyFont="1" applyFill="1" applyBorder="1" applyAlignment="1" applyProtection="1">
      <alignment horizontal="center"/>
      <protection locked="0"/>
    </xf>
    <xf numFmtId="15" fontId="1" fillId="0" borderId="5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4" fontId="1" fillId="0" borderId="40" xfId="0" applyNumberFormat="1" applyFont="1" applyFill="1" applyBorder="1" applyAlignment="1" applyProtection="1">
      <alignment/>
      <protection locked="0"/>
    </xf>
    <xf numFmtId="0" fontId="58" fillId="0" borderId="56" xfId="0" applyFont="1" applyFill="1" applyBorder="1" applyAlignment="1" applyProtection="1">
      <alignment horizontal="left" vertical="center"/>
      <protection/>
    </xf>
    <xf numFmtId="0" fontId="75" fillId="0" borderId="39" xfId="0" applyFont="1" applyBorder="1" applyAlignment="1" applyProtection="1">
      <alignment/>
      <protection/>
    </xf>
    <xf numFmtId="0" fontId="11" fillId="0" borderId="0" xfId="0" applyFont="1" applyAlignment="1">
      <alignment vertical="center" wrapText="1"/>
    </xf>
    <xf numFmtId="0" fontId="22" fillId="0" borderId="17" xfId="58" applyNumberFormat="1" applyFont="1" applyFill="1" applyBorder="1" applyAlignment="1" applyProtection="1">
      <alignment vertical="center"/>
      <protection locked="0"/>
    </xf>
    <xf numFmtId="0" fontId="22" fillId="0" borderId="25" xfId="58" applyNumberFormat="1" applyFont="1" applyFill="1" applyBorder="1" applyAlignment="1" applyProtection="1">
      <alignment vertical="center"/>
      <protection locked="0"/>
    </xf>
    <xf numFmtId="4" fontId="22" fillId="0" borderId="18" xfId="58" applyNumberFormat="1" applyFont="1" applyFill="1" applyBorder="1" applyAlignment="1" applyProtection="1">
      <alignment vertical="center"/>
      <protection locked="0"/>
    </xf>
    <xf numFmtId="4" fontId="22" fillId="0" borderId="20" xfId="58" applyNumberFormat="1" applyFont="1" applyFill="1" applyBorder="1" applyAlignment="1" applyProtection="1">
      <alignment vertical="center"/>
      <protection locked="0"/>
    </xf>
    <xf numFmtId="0" fontId="22" fillId="0" borderId="17" xfId="58" applyNumberFormat="1" applyFont="1" applyFill="1" applyBorder="1" applyAlignment="1" applyProtection="1">
      <alignment horizontal="center" vertical="center"/>
      <protection locked="0"/>
    </xf>
    <xf numFmtId="0" fontId="22" fillId="0" borderId="17" xfId="58" applyNumberFormat="1" applyFont="1" applyFill="1" applyBorder="1" applyAlignment="1" applyProtection="1">
      <alignment horizontal="center" vertical="center"/>
      <protection/>
    </xf>
    <xf numFmtId="0" fontId="22" fillId="0" borderId="26" xfId="58" applyNumberFormat="1" applyFont="1" applyFill="1" applyBorder="1" applyAlignment="1" applyProtection="1">
      <alignment horizontal="center" vertical="center"/>
      <protection/>
    </xf>
    <xf numFmtId="10" fontId="29" fillId="39" borderId="11" xfId="60" applyNumberFormat="1" applyFont="1" applyFill="1" applyBorder="1" applyAlignment="1" applyProtection="1">
      <alignment/>
      <protection/>
    </xf>
    <xf numFmtId="0" fontId="39" fillId="0" borderId="39" xfId="0" applyNumberFormat="1" applyFont="1" applyBorder="1" applyAlignment="1">
      <alignment horizontal="left"/>
    </xf>
    <xf numFmtId="0" fontId="4" fillId="0" borderId="35" xfId="0" applyFont="1" applyBorder="1" applyAlignment="1">
      <alignment/>
    </xf>
    <xf numFmtId="172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4" fontId="0" fillId="0" borderId="36" xfId="0" applyNumberFormat="1" applyFont="1" applyBorder="1" applyAlignment="1">
      <alignment/>
    </xf>
    <xf numFmtId="0" fontId="15" fillId="0" borderId="41" xfId="0" applyNumberFormat="1" applyFont="1" applyBorder="1" applyAlignment="1">
      <alignment/>
    </xf>
    <xf numFmtId="172" fontId="0" fillId="0" borderId="56" xfId="0" applyNumberFormat="1" applyFont="1" applyBorder="1" applyAlignment="1">
      <alignment/>
    </xf>
    <xf numFmtId="0" fontId="0" fillId="0" borderId="56" xfId="0" applyFont="1" applyBorder="1" applyAlignment="1">
      <alignment/>
    </xf>
    <xf numFmtId="4" fontId="0" fillId="0" borderId="56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0" fontId="15" fillId="0" borderId="35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56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4" fontId="0" fillId="0" borderId="49" xfId="0" applyNumberFormat="1" applyFont="1" applyBorder="1" applyAlignment="1">
      <alignment horizontal="right"/>
    </xf>
    <xf numFmtId="4" fontId="0" fillId="0" borderId="4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3" fontId="1" fillId="0" borderId="34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56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" fontId="0" fillId="0" borderId="83" xfId="0" applyNumberFormat="1" applyFont="1" applyBorder="1" applyAlignment="1" applyProtection="1">
      <alignment horizontal="center"/>
      <protection locked="0"/>
    </xf>
    <xf numFmtId="1" fontId="0" fillId="0" borderId="79" xfId="0" applyNumberFormat="1" applyFont="1" applyBorder="1" applyAlignment="1" applyProtection="1">
      <alignment horizontal="center"/>
      <protection locked="0"/>
    </xf>
    <xf numFmtId="192" fontId="0" fillId="0" borderId="73" xfId="0" applyNumberFormat="1" applyBorder="1" applyAlignment="1" applyProtection="1">
      <alignment/>
      <protection locked="0"/>
    </xf>
    <xf numFmtId="192" fontId="0" fillId="0" borderId="19" xfId="0" applyNumberFormat="1" applyBorder="1" applyAlignment="1" applyProtection="1">
      <alignment/>
      <protection locked="0"/>
    </xf>
    <xf numFmtId="192" fontId="0" fillId="0" borderId="57" xfId="0" applyNumberFormat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 horizontal="left"/>
      <protection locked="0"/>
    </xf>
    <xf numFmtId="4" fontId="4" fillId="0" borderId="1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 applyProtection="1">
      <alignment/>
      <protection locked="0"/>
    </xf>
    <xf numFmtId="4" fontId="11" fillId="0" borderId="21" xfId="0" applyNumberFormat="1" applyFont="1" applyBorder="1" applyAlignment="1" applyProtection="1">
      <alignment horizontal="right"/>
      <protection locked="0"/>
    </xf>
    <xf numFmtId="4" fontId="11" fillId="0" borderId="21" xfId="0" applyNumberFormat="1" applyFont="1" applyBorder="1" applyAlignment="1" applyProtection="1">
      <alignment horizontal="right"/>
      <protection/>
    </xf>
    <xf numFmtId="4" fontId="11" fillId="0" borderId="19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38" fillId="0" borderId="10" xfId="0" applyNumberFormat="1" applyFont="1" applyBorder="1" applyAlignment="1" applyProtection="1">
      <alignment horizontal="left"/>
      <protection locked="0"/>
    </xf>
    <xf numFmtId="0" fontId="0" fillId="0" borderId="14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39" borderId="58" xfId="0" applyNumberFormat="1" applyFont="1" applyFill="1" applyBorder="1" applyAlignment="1" applyProtection="1">
      <alignment horizontal="right"/>
      <protection locked="0"/>
    </xf>
    <xf numFmtId="0" fontId="0" fillId="0" borderId="94" xfId="0" applyNumberFormat="1" applyFont="1" applyBorder="1" applyAlignment="1" applyProtection="1">
      <alignment horizontal="right"/>
      <protection locked="0"/>
    </xf>
    <xf numFmtId="0" fontId="0" fillId="0" borderId="93" xfId="0" applyNumberFormat="1" applyFont="1" applyBorder="1" applyAlignment="1" applyProtection="1">
      <alignment horizontal="right"/>
      <protection locked="0"/>
    </xf>
    <xf numFmtId="4" fontId="0" fillId="0" borderId="45" xfId="0" applyNumberFormat="1" applyFont="1" applyBorder="1" applyAlignment="1" applyProtection="1">
      <alignment horizontal="right" vertical="center"/>
      <protection/>
    </xf>
    <xf numFmtId="4" fontId="11" fillId="47" borderId="19" xfId="0" applyNumberFormat="1" applyFont="1" applyFill="1" applyBorder="1" applyAlignment="1" applyProtection="1">
      <alignment vertical="center"/>
      <protection locked="0"/>
    </xf>
    <xf numFmtId="4" fontId="0" fillId="47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Font="1" applyBorder="1" applyAlignment="1" applyProtection="1">
      <alignment horizontal="right" vertical="center"/>
      <protection/>
    </xf>
    <xf numFmtId="4" fontId="1" fillId="0" borderId="22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>
      <alignment vertical="center"/>
    </xf>
    <xf numFmtId="4" fontId="0" fillId="47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51" xfId="0" applyNumberFormat="1" applyFont="1" applyBorder="1" applyAlignment="1" applyProtection="1">
      <alignment horizontal="right" vertical="center"/>
      <protection/>
    </xf>
    <xf numFmtId="1" fontId="17" fillId="0" borderId="58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85" xfId="0" applyNumberFormat="1" applyFont="1" applyBorder="1" applyAlignment="1" applyProtection="1">
      <alignment horizontal="right" vertical="center"/>
      <protection/>
    </xf>
    <xf numFmtId="4" fontId="0" fillId="47" borderId="85" xfId="0" applyNumberFormat="1" applyFont="1" applyFill="1" applyBorder="1" applyAlignment="1" applyProtection="1">
      <alignment horizontal="right" vertical="center"/>
      <protection locked="0"/>
    </xf>
    <xf numFmtId="4" fontId="0" fillId="0" borderId="85" xfId="0" applyNumberFormat="1" applyFont="1" applyBorder="1" applyAlignment="1">
      <alignment horizontal="right" vertical="center"/>
    </xf>
    <xf numFmtId="1" fontId="11" fillId="47" borderId="73" xfId="0" applyNumberFormat="1" applyFont="1" applyFill="1" applyBorder="1" applyAlignment="1" applyProtection="1">
      <alignment horizontal="right" vertical="center"/>
      <protection locked="0"/>
    </xf>
    <xf numFmtId="1" fontId="11" fillId="47" borderId="58" xfId="0" applyNumberFormat="1" applyFont="1" applyFill="1" applyBorder="1" applyAlignment="1" applyProtection="1">
      <alignment horizontal="right" vertical="center"/>
      <protection locked="0"/>
    </xf>
    <xf numFmtId="0" fontId="17" fillId="0" borderId="49" xfId="0" applyFont="1" applyBorder="1" applyAlignment="1" applyProtection="1">
      <alignment horizontal="center"/>
      <protection/>
    </xf>
    <xf numFmtId="0" fontId="26" fillId="0" borderId="49" xfId="0" applyFont="1" applyBorder="1" applyAlignment="1" applyProtection="1">
      <alignment horizontal="center" wrapText="1"/>
      <protection/>
    </xf>
    <xf numFmtId="0" fontId="50" fillId="0" borderId="36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17" fillId="0" borderId="0" xfId="0" applyNumberFormat="1" applyFont="1" applyBorder="1" applyAlignment="1" applyProtection="1">
      <alignment horizontal="center"/>
      <protection/>
    </xf>
    <xf numFmtId="15" fontId="17" fillId="0" borderId="56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6" fillId="0" borderId="44" xfId="0" applyFont="1" applyBorder="1" applyAlignment="1" applyProtection="1">
      <alignment horizontal="center"/>
      <protection/>
    </xf>
    <xf numFmtId="0" fontId="26" fillId="0" borderId="85" xfId="0" applyFont="1" applyBorder="1" applyAlignment="1" applyProtection="1">
      <alignment horizontal="center"/>
      <protection/>
    </xf>
    <xf numFmtId="211" fontId="23" fillId="0" borderId="37" xfId="0" applyNumberFormat="1" applyFont="1" applyBorder="1" applyAlignment="1" applyProtection="1">
      <alignment/>
      <protection/>
    </xf>
    <xf numFmtId="4" fontId="23" fillId="0" borderId="38" xfId="0" applyNumberFormat="1" applyFont="1" applyBorder="1" applyAlignment="1" applyProtection="1">
      <alignment/>
      <protection/>
    </xf>
    <xf numFmtId="211" fontId="23" fillId="0" borderId="83" xfId="0" applyNumberFormat="1" applyFont="1" applyBorder="1" applyAlignment="1" applyProtection="1">
      <alignment/>
      <protection/>
    </xf>
    <xf numFmtId="4" fontId="23" fillId="0" borderId="21" xfId="0" applyNumberFormat="1" applyFont="1" applyBorder="1" applyAlignment="1" applyProtection="1">
      <alignment/>
      <protection/>
    </xf>
    <xf numFmtId="4" fontId="26" fillId="0" borderId="40" xfId="0" applyNumberFormat="1" applyFont="1" applyBorder="1" applyAlignment="1" applyProtection="1">
      <alignment/>
      <protection/>
    </xf>
    <xf numFmtId="4" fontId="26" fillId="0" borderId="40" xfId="0" applyNumberFormat="1" applyFont="1" applyBorder="1" applyAlignment="1" applyProtection="1">
      <alignment/>
      <protection locked="0"/>
    </xf>
    <xf numFmtId="211" fontId="23" fillId="0" borderId="79" xfId="0" applyNumberFormat="1" applyFont="1" applyBorder="1" applyAlignment="1" applyProtection="1">
      <alignment/>
      <protection/>
    </xf>
    <xf numFmtId="4" fontId="23" fillId="0" borderId="8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4" fontId="26" fillId="0" borderId="42" xfId="0" applyNumberFormat="1" applyFont="1" applyBorder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textRotation="180"/>
      <protection/>
    </xf>
    <xf numFmtId="0" fontId="39" fillId="0" borderId="0" xfId="0" applyFont="1" applyAlignment="1">
      <alignment/>
    </xf>
    <xf numFmtId="212" fontId="20" fillId="0" borderId="97" xfId="0" applyNumberFormat="1" applyFont="1" applyBorder="1" applyAlignment="1" applyProtection="1">
      <alignment/>
      <protection locked="0"/>
    </xf>
    <xf numFmtId="212" fontId="20" fillId="0" borderId="61" xfId="0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51" xfId="0" applyFont="1" applyBorder="1" applyAlignment="1" applyProtection="1">
      <alignment/>
      <protection locked="0"/>
    </xf>
    <xf numFmtId="4" fontId="23" fillId="0" borderId="11" xfId="0" applyNumberFormat="1" applyFont="1" applyBorder="1" applyAlignment="1" applyProtection="1">
      <alignment/>
      <protection locked="0"/>
    </xf>
    <xf numFmtId="4" fontId="23" fillId="0" borderId="51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76" fillId="0" borderId="23" xfId="0" applyNumberFormat="1" applyFont="1" applyBorder="1" applyAlignment="1">
      <alignment/>
    </xf>
    <xf numFmtId="4" fontId="76" fillId="0" borderId="20" xfId="0" applyNumberFormat="1" applyFont="1" applyBorder="1" applyAlignment="1">
      <alignment/>
    </xf>
    <xf numFmtId="4" fontId="76" fillId="0" borderId="24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textRotation="90"/>
    </xf>
    <xf numFmtId="0" fontId="26" fillId="0" borderId="0" xfId="0" applyFont="1" applyAlignment="1">
      <alignment horizontal="right"/>
    </xf>
    <xf numFmtId="0" fontId="26" fillId="0" borderId="4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3" fontId="26" fillId="0" borderId="70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211" fontId="23" fillId="0" borderId="82" xfId="0" applyNumberFormat="1" applyFont="1" applyBorder="1" applyAlignment="1" applyProtection="1">
      <alignment/>
      <protection locked="0"/>
    </xf>
    <xf numFmtId="0" fontId="23" fillId="0" borderId="97" xfId="0" applyFont="1" applyBorder="1" applyAlignment="1" applyProtection="1">
      <alignment/>
      <protection locked="0"/>
    </xf>
    <xf numFmtId="4" fontId="23" fillId="0" borderId="97" xfId="0" applyNumberFormat="1" applyFont="1" applyBorder="1" applyAlignment="1" applyProtection="1">
      <alignment/>
      <protection locked="0"/>
    </xf>
    <xf numFmtId="4" fontId="23" fillId="0" borderId="61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211" fontId="23" fillId="0" borderId="58" xfId="0" applyNumberFormat="1" applyFont="1" applyBorder="1" applyAlignment="1" applyProtection="1">
      <alignment/>
      <protection locked="0"/>
    </xf>
    <xf numFmtId="4" fontId="23" fillId="0" borderId="51" xfId="0" applyNumberFormat="1" applyFont="1" applyBorder="1" applyAlignment="1">
      <alignment/>
    </xf>
    <xf numFmtId="0" fontId="23" fillId="0" borderId="58" xfId="0" applyFont="1" applyBorder="1" applyAlignment="1" applyProtection="1">
      <alignment/>
      <protection locked="0"/>
    </xf>
    <xf numFmtId="211" fontId="23" fillId="0" borderId="23" xfId="0" applyNumberFormat="1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4" fontId="23" fillId="0" borderId="20" xfId="0" applyNumberFormat="1" applyFont="1" applyBorder="1" applyAlignment="1" applyProtection="1">
      <alignment/>
      <protection locked="0"/>
    </xf>
    <xf numFmtId="4" fontId="23" fillId="0" borderId="24" xfId="0" applyNumberFormat="1" applyFont="1" applyBorder="1" applyAlignment="1">
      <alignment/>
    </xf>
    <xf numFmtId="0" fontId="26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23" fillId="0" borderId="40" xfId="0" applyNumberFormat="1" applyFont="1" applyBorder="1" applyAlignment="1">
      <alignment/>
    </xf>
    <xf numFmtId="4" fontId="23" fillId="0" borderId="56" xfId="0" applyNumberFormat="1" applyFont="1" applyBorder="1" applyAlignment="1">
      <alignment horizontal="center" vertical="center"/>
    </xf>
    <xf numFmtId="4" fontId="23" fillId="0" borderId="56" xfId="0" applyNumberFormat="1" applyFont="1" applyBorder="1" applyAlignment="1">
      <alignment/>
    </xf>
    <xf numFmtId="4" fontId="76" fillId="0" borderId="56" xfId="0" applyNumberFormat="1" applyFont="1" applyBorder="1" applyAlignment="1">
      <alignment/>
    </xf>
    <xf numFmtId="4" fontId="76" fillId="0" borderId="42" xfId="0" applyNumberFormat="1" applyFont="1" applyBorder="1" applyAlignment="1">
      <alignment/>
    </xf>
    <xf numFmtId="0" fontId="1" fillId="0" borderId="40" xfId="0" applyFont="1" applyBorder="1" applyAlignment="1" applyProtection="1">
      <alignment/>
      <protection/>
    </xf>
    <xf numFmtId="14" fontId="26" fillId="0" borderId="42" xfId="0" applyNumberFormat="1" applyFont="1" applyBorder="1" applyAlignment="1" applyProtection="1">
      <alignment/>
      <protection/>
    </xf>
    <xf numFmtId="212" fontId="20" fillId="0" borderId="82" xfId="0" applyNumberFormat="1" applyFont="1" applyBorder="1" applyAlignment="1" applyProtection="1">
      <alignment/>
      <protection locked="0"/>
    </xf>
    <xf numFmtId="4" fontId="23" fillId="0" borderId="58" xfId="0" applyNumberFormat="1" applyFont="1" applyBorder="1" applyAlignment="1" applyProtection="1">
      <alignment/>
      <protection locked="0"/>
    </xf>
    <xf numFmtId="0" fontId="37" fillId="0" borderId="77" xfId="0" applyFont="1" applyBorder="1" applyAlignment="1">
      <alignment horizontal="right"/>
    </xf>
    <xf numFmtId="0" fontId="37" fillId="0" borderId="78" xfId="0" applyFont="1" applyBorder="1" applyAlignment="1">
      <alignment horizontal="right"/>
    </xf>
    <xf numFmtId="0" fontId="0" fillId="0" borderId="26" xfId="0" applyBorder="1" applyAlignment="1">
      <alignment/>
    </xf>
    <xf numFmtId="0" fontId="26" fillId="0" borderId="74" xfId="0" applyFont="1" applyBorder="1" applyAlignment="1">
      <alignment horizontal="right"/>
    </xf>
    <xf numFmtId="0" fontId="0" fillId="0" borderId="62" xfId="0" applyBorder="1" applyAlignment="1">
      <alignment/>
    </xf>
    <xf numFmtId="0" fontId="26" fillId="0" borderId="81" xfId="0" applyFont="1" applyBorder="1" applyAlignment="1">
      <alignment horizontal="right"/>
    </xf>
    <xf numFmtId="3" fontId="23" fillId="0" borderId="73" xfId="0" applyNumberFormat="1" applyFont="1" applyBorder="1" applyAlignment="1" applyProtection="1">
      <alignment/>
      <protection locked="0"/>
    </xf>
    <xf numFmtId="3" fontId="23" fillId="0" borderId="19" xfId="0" applyNumberFormat="1" applyFont="1" applyBorder="1" applyAlignment="1" applyProtection="1">
      <alignment/>
      <protection locked="0"/>
    </xf>
    <xf numFmtId="3" fontId="23" fillId="0" borderId="22" xfId="0" applyNumberFormat="1" applyFont="1" applyBorder="1" applyAlignment="1" applyProtection="1">
      <alignment/>
      <protection locked="0"/>
    </xf>
    <xf numFmtId="3" fontId="23" fillId="0" borderId="58" xfId="0" applyNumberFormat="1" applyFont="1" applyBorder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3" fontId="23" fillId="0" borderId="51" xfId="0" applyNumberFormat="1" applyFont="1" applyBorder="1" applyAlignment="1" applyProtection="1">
      <alignment/>
      <protection locked="0"/>
    </xf>
    <xf numFmtId="3" fontId="23" fillId="0" borderId="50" xfId="0" applyNumberFormat="1" applyFont="1" applyBorder="1" applyAlignment="1" applyProtection="1">
      <alignment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71" xfId="0" applyNumberFormat="1" applyFont="1" applyBorder="1" applyAlignment="1" applyProtection="1">
      <alignment/>
      <protection locked="0"/>
    </xf>
    <xf numFmtId="3" fontId="23" fillId="0" borderId="38" xfId="0" applyNumberFormat="1" applyFont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/>
      <protection/>
    </xf>
    <xf numFmtId="3" fontId="23" fillId="0" borderId="80" xfId="0" applyNumberFormat="1" applyFont="1" applyBorder="1" applyAlignment="1" applyProtection="1">
      <alignment/>
      <protection/>
    </xf>
    <xf numFmtId="0" fontId="17" fillId="39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39" borderId="11" xfId="0" applyFont="1" applyFill="1" applyBorder="1" applyAlignment="1" applyProtection="1">
      <alignment horizontal="center" vertical="center"/>
      <protection locked="0"/>
    </xf>
    <xf numFmtId="0" fontId="17" fillId="39" borderId="20" xfId="0" applyFont="1" applyFill="1" applyBorder="1" applyAlignment="1" applyProtection="1">
      <alignment horizontal="center" vertical="center"/>
      <protection locked="0"/>
    </xf>
    <xf numFmtId="0" fontId="26" fillId="0" borderId="51" xfId="0" applyFont="1" applyFill="1" applyBorder="1" applyAlignment="1" applyProtection="1">
      <alignment horizontal="center"/>
      <protection locked="0"/>
    </xf>
    <xf numFmtId="0" fontId="1" fillId="39" borderId="51" xfId="0" applyFont="1" applyFill="1" applyBorder="1" applyAlignment="1" applyProtection="1">
      <alignment horizontal="center"/>
      <protection locked="0"/>
    </xf>
    <xf numFmtId="0" fontId="1" fillId="39" borderId="51" xfId="0" applyFont="1" applyFill="1" applyBorder="1" applyAlignment="1" applyProtection="1">
      <alignment horizontal="centerContinuous" vertical="center"/>
      <protection locked="0"/>
    </xf>
    <xf numFmtId="0" fontId="1" fillId="49" borderId="51" xfId="0" applyFont="1" applyFill="1" applyBorder="1" applyAlignment="1" applyProtection="1">
      <alignment horizontal="center"/>
      <protection locked="0"/>
    </xf>
    <xf numFmtId="15" fontId="1" fillId="39" borderId="40" xfId="0" applyNumberFormat="1" applyFont="1" applyFill="1" applyBorder="1" applyAlignment="1" applyProtection="1">
      <alignment horizontal="center"/>
      <protection locked="0"/>
    </xf>
    <xf numFmtId="0" fontId="18" fillId="39" borderId="51" xfId="0" applyFont="1" applyFill="1" applyBorder="1" applyAlignment="1" applyProtection="1">
      <alignment horizontal="center"/>
      <protection locked="0"/>
    </xf>
    <xf numFmtId="0" fontId="18" fillId="39" borderId="51" xfId="0" applyFont="1" applyFill="1" applyBorder="1" applyAlignment="1" applyProtection="1">
      <alignment horizontal="center" vertical="center"/>
      <protection locked="0"/>
    </xf>
    <xf numFmtId="0" fontId="1" fillId="39" borderId="11" xfId="0" applyFont="1" applyFill="1" applyBorder="1" applyAlignment="1" applyProtection="1">
      <alignment horizontal="center" vertical="center"/>
      <protection locked="0"/>
    </xf>
    <xf numFmtId="4" fontId="1" fillId="39" borderId="51" xfId="0" applyNumberFormat="1" applyFont="1" applyFill="1" applyBorder="1" applyAlignment="1" applyProtection="1">
      <alignment horizontal="center"/>
      <protection locked="0"/>
    </xf>
    <xf numFmtId="4" fontId="1" fillId="39" borderId="11" xfId="0" applyNumberFormat="1" applyFont="1" applyFill="1" applyBorder="1" applyAlignment="1" applyProtection="1">
      <alignment horizontal="center"/>
      <protection locked="0"/>
    </xf>
    <xf numFmtId="0" fontId="4" fillId="39" borderId="49" xfId="0" applyFont="1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 applyProtection="1">
      <alignment horizontal="center"/>
      <protection locked="0"/>
    </xf>
    <xf numFmtId="0" fontId="17" fillId="39" borderId="0" xfId="0" applyFont="1" applyFill="1" applyBorder="1" applyAlignment="1" applyProtection="1">
      <alignment horizontal="center" vertical="center"/>
      <protection locked="0"/>
    </xf>
    <xf numFmtId="0" fontId="27" fillId="39" borderId="0" xfId="0" applyFont="1" applyFill="1" applyBorder="1" applyAlignment="1" applyProtection="1">
      <alignment horizontal="center"/>
      <protection locked="0"/>
    </xf>
    <xf numFmtId="0" fontId="27" fillId="39" borderId="40" xfId="0" applyFont="1" applyFill="1" applyBorder="1" applyAlignment="1" applyProtection="1">
      <alignment horizontal="center" vertical="center"/>
      <protection locked="0"/>
    </xf>
    <xf numFmtId="0" fontId="1" fillId="39" borderId="51" xfId="0" applyFont="1" applyFill="1" applyBorder="1" applyAlignment="1" applyProtection="1">
      <alignment horizontal="center" vertical="center"/>
      <protection locked="0"/>
    </xf>
    <xf numFmtId="0" fontId="1" fillId="39" borderId="0" xfId="0" applyNumberFormat="1" applyFont="1" applyFill="1" applyBorder="1" applyAlignment="1" applyProtection="1">
      <alignment horizontal="center"/>
      <protection locked="0"/>
    </xf>
    <xf numFmtId="4" fontId="17" fillId="0" borderId="40" xfId="0" applyNumberFormat="1" applyFont="1" applyBorder="1" applyAlignment="1" applyProtection="1">
      <alignment horizontal="center"/>
      <protection locked="0"/>
    </xf>
    <xf numFmtId="0" fontId="4" fillId="39" borderId="0" xfId="0" applyFont="1" applyFill="1" applyBorder="1" applyAlignment="1" applyProtection="1">
      <alignment horizontal="center" vertical="center"/>
      <protection locked="0"/>
    </xf>
    <xf numFmtId="0" fontId="1" fillId="39" borderId="0" xfId="0" applyFont="1" applyFill="1" applyBorder="1" applyAlignment="1" applyProtection="1">
      <alignment horizontal="center" vertical="center"/>
      <protection locked="0"/>
    </xf>
    <xf numFmtId="0" fontId="17" fillId="39" borderId="11" xfId="0" applyFont="1" applyFill="1" applyBorder="1" applyAlignment="1" applyProtection="1">
      <alignment horizontal="center"/>
      <protection locked="0"/>
    </xf>
    <xf numFmtId="0" fontId="4" fillId="39" borderId="11" xfId="0" applyFont="1" applyFill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/>
      <protection/>
    </xf>
    <xf numFmtId="0" fontId="1" fillId="39" borderId="11" xfId="0" applyFont="1" applyFill="1" applyBorder="1" applyAlignment="1" applyProtection="1">
      <alignment horizontal="centerContinuous" vertical="center"/>
      <protection locked="0"/>
    </xf>
    <xf numFmtId="10" fontId="26" fillId="0" borderId="44" xfId="60" applyNumberFormat="1" applyFont="1" applyBorder="1" applyAlignment="1" applyProtection="1">
      <alignment horizontal="center"/>
      <protection locked="0"/>
    </xf>
    <xf numFmtId="10" fontId="26" fillId="0" borderId="85" xfId="0" applyNumberFormat="1" applyFont="1" applyBorder="1" applyAlignment="1" applyProtection="1">
      <alignment horizontal="center"/>
      <protection locked="0"/>
    </xf>
    <xf numFmtId="10" fontId="26" fillId="0" borderId="33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17" fillId="39" borderId="4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50" xfId="0" applyFont="1" applyBorder="1" applyAlignment="1" applyProtection="1">
      <alignment horizontal="right"/>
      <protection/>
    </xf>
    <xf numFmtId="3" fontId="57" fillId="0" borderId="0" xfId="0" applyNumberFormat="1" applyFont="1" applyBorder="1" applyAlignment="1" applyProtection="1">
      <alignment horizontal="right"/>
      <protection/>
    </xf>
    <xf numFmtId="3" fontId="1" fillId="0" borderId="46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 horizontal="right"/>
      <protection/>
    </xf>
    <xf numFmtId="4" fontId="23" fillId="0" borderId="19" xfId="0" applyNumberFormat="1" applyFont="1" applyBorder="1" applyAlignment="1" applyProtection="1">
      <alignment/>
      <protection locked="0"/>
    </xf>
    <xf numFmtId="0" fontId="4" fillId="0" borderId="64" xfId="0" applyFont="1" applyBorder="1" applyAlignment="1" applyProtection="1">
      <alignment horizontal="centerContinuous"/>
      <protection locked="0"/>
    </xf>
    <xf numFmtId="0" fontId="4" fillId="0" borderId="28" xfId="0" applyFont="1" applyBorder="1" applyAlignment="1" applyProtection="1">
      <alignment horizontal="centerContinuous"/>
      <protection locked="0"/>
    </xf>
    <xf numFmtId="1" fontId="1" fillId="0" borderId="58" xfId="0" applyNumberFormat="1" applyFont="1" applyBorder="1" applyAlignment="1" applyProtection="1">
      <alignment vertical="center"/>
      <protection locked="0"/>
    </xf>
    <xf numFmtId="1" fontId="1" fillId="0" borderId="58" xfId="0" applyNumberFormat="1" applyFont="1" applyFill="1" applyBorder="1" applyAlignment="1" applyProtection="1">
      <alignment vertical="center"/>
      <protection locked="0"/>
    </xf>
    <xf numFmtId="1" fontId="1" fillId="0" borderId="23" xfId="0" applyNumberFormat="1" applyFont="1" applyBorder="1" applyAlignment="1" applyProtection="1">
      <alignment vertical="center"/>
      <protection locked="0"/>
    </xf>
    <xf numFmtId="1" fontId="1" fillId="42" borderId="58" xfId="0" applyNumberFormat="1" applyFont="1" applyFill="1" applyBorder="1" applyAlignment="1" applyProtection="1">
      <alignment horizontal="right"/>
      <protection locked="0"/>
    </xf>
    <xf numFmtId="1" fontId="1" fillId="42" borderId="50" xfId="0" applyNumberFormat="1" applyFont="1" applyFill="1" applyBorder="1" applyAlignment="1" applyProtection="1">
      <alignment horizontal="right"/>
      <protection locked="0"/>
    </xf>
    <xf numFmtId="0" fontId="37" fillId="0" borderId="0" xfId="0" applyNumberFormat="1" applyFont="1" applyBorder="1" applyAlignment="1">
      <alignment horizontal="right"/>
    </xf>
    <xf numFmtId="0" fontId="57" fillId="0" borderId="0" xfId="0" applyNumberFormat="1" applyFont="1" applyBorder="1" applyAlignment="1">
      <alignment horizontal="left"/>
    </xf>
    <xf numFmtId="3" fontId="58" fillId="0" borderId="0" xfId="0" applyNumberFormat="1" applyFont="1" applyBorder="1" applyAlignment="1" applyProtection="1">
      <alignment horizontal="center"/>
      <protection/>
    </xf>
    <xf numFmtId="0" fontId="0" fillId="47" borderId="0" xfId="0" applyFon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15" fillId="0" borderId="58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10" fontId="1" fillId="47" borderId="11" xfId="60" applyNumberFormat="1" applyFont="1" applyFill="1" applyBorder="1" applyAlignment="1" applyProtection="1">
      <alignment horizontal="center"/>
      <protection locked="0"/>
    </xf>
    <xf numFmtId="3" fontId="17" fillId="0" borderId="11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Fill="1" applyBorder="1" applyAlignment="1" applyProtection="1">
      <alignment/>
      <protection/>
    </xf>
    <xf numFmtId="10" fontId="1" fillId="0" borderId="21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0" fontId="1" fillId="39" borderId="18" xfId="0" applyFont="1" applyFill="1" applyBorder="1" applyAlignment="1" applyProtection="1">
      <alignment horizontal="center"/>
      <protection locked="0"/>
    </xf>
    <xf numFmtId="0" fontId="37" fillId="50" borderId="0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20" fillId="0" borderId="62" xfId="0" applyFont="1" applyBorder="1" applyAlignment="1" applyProtection="1">
      <alignment/>
      <protection locked="0"/>
    </xf>
    <xf numFmtId="0" fontId="1" fillId="39" borderId="20" xfId="0" applyFont="1" applyFill="1" applyBorder="1" applyAlignment="1" applyProtection="1">
      <alignment horizontal="center"/>
      <protection locked="0"/>
    </xf>
    <xf numFmtId="0" fontId="37" fillId="50" borderId="56" xfId="0" applyFont="1" applyFill="1" applyBorder="1" applyAlignment="1" applyProtection="1">
      <alignment horizontal="center"/>
      <protection/>
    </xf>
    <xf numFmtId="213" fontId="26" fillId="0" borderId="13" xfId="0" applyNumberFormat="1" applyFont="1" applyBorder="1" applyAlignment="1" applyProtection="1">
      <alignment horizontal="center"/>
      <protection locked="0"/>
    </xf>
    <xf numFmtId="3" fontId="23" fillId="0" borderId="18" xfId="0" applyNumberFormat="1" applyFont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1" fontId="26" fillId="0" borderId="11" xfId="0" applyNumberFormat="1" applyFont="1" applyBorder="1" applyAlignment="1" applyProtection="1">
      <alignment horizontal="center"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1" fillId="0" borderId="39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78" fillId="0" borderId="40" xfId="0" applyFont="1" applyBorder="1" applyAlignment="1" applyProtection="1">
      <alignment horizontal="right"/>
      <protection/>
    </xf>
    <xf numFmtId="0" fontId="0" fillId="0" borderId="83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6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0" fillId="0" borderId="97" xfId="0" applyNumberFormat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58" xfId="0" applyFont="1" applyBorder="1" applyAlignment="1">
      <alignment/>
    </xf>
    <xf numFmtId="0" fontId="80" fillId="0" borderId="83" xfId="0" applyFont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0" fontId="0" fillId="0" borderId="58" xfId="0" applyBorder="1" applyAlignment="1">
      <alignment/>
    </xf>
    <xf numFmtId="0" fontId="80" fillId="0" borderId="83" xfId="0" applyFont="1" applyFill="1" applyBorder="1" applyAlignment="1">
      <alignment horizontal="left" vertical="center" wrapText="1"/>
    </xf>
    <xf numFmtId="0" fontId="80" fillId="0" borderId="83" xfId="0" applyFont="1" applyFill="1" applyBorder="1" applyAlignment="1">
      <alignment horizontal="left"/>
    </xf>
    <xf numFmtId="0" fontId="1" fillId="0" borderId="83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0" fontId="1" fillId="0" borderId="83" xfId="0" applyFont="1" applyBorder="1" applyAlignment="1">
      <alignment horizontal="center" vertical="center" wrapText="1"/>
    </xf>
    <xf numFmtId="0" fontId="1" fillId="47" borderId="83" xfId="0" applyFont="1" applyFill="1" applyBorder="1" applyAlignment="1">
      <alignment/>
    </xf>
    <xf numFmtId="3" fontId="1" fillId="47" borderId="21" xfId="0" applyNumberFormat="1" applyFont="1" applyFill="1" applyBorder="1" applyAlignment="1">
      <alignment horizontal="right"/>
    </xf>
    <xf numFmtId="3" fontId="1" fillId="47" borderId="46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0" fillId="0" borderId="79" xfId="0" applyBorder="1" applyAlignment="1">
      <alignment/>
    </xf>
    <xf numFmtId="0" fontId="1" fillId="0" borderId="75" xfId="0" applyFont="1" applyBorder="1" applyAlignment="1">
      <alignment horizontal="left"/>
    </xf>
    <xf numFmtId="3" fontId="0" fillId="0" borderId="76" xfId="0" applyNumberFormat="1" applyBorder="1" applyAlignment="1">
      <alignment/>
    </xf>
    <xf numFmtId="3" fontId="0" fillId="0" borderId="78" xfId="0" applyNumberFormat="1" applyBorder="1" applyAlignment="1">
      <alignment/>
    </xf>
    <xf numFmtId="0" fontId="27" fillId="0" borderId="0" xfId="0" applyFont="1" applyBorder="1" applyAlignment="1">
      <alignment vertical="center"/>
    </xf>
    <xf numFmtId="0" fontId="7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7" fillId="46" borderId="82" xfId="0" applyFont="1" applyFill="1" applyBorder="1" applyAlignment="1" applyProtection="1">
      <alignment horizontal="left" vertical="center"/>
      <protection locked="0"/>
    </xf>
    <xf numFmtId="0" fontId="37" fillId="46" borderId="58" xfId="0" applyFont="1" applyFill="1" applyBorder="1" applyAlignment="1" applyProtection="1">
      <alignment horizontal="left" vertical="center"/>
      <protection locked="0"/>
    </xf>
    <xf numFmtId="0" fontId="37" fillId="46" borderId="23" xfId="0" applyFont="1" applyFill="1" applyBorder="1" applyAlignment="1" applyProtection="1">
      <alignment horizontal="left" vertical="center"/>
      <protection locked="0"/>
    </xf>
    <xf numFmtId="0" fontId="1" fillId="46" borderId="0" xfId="0" applyFont="1" applyFill="1" applyAlignment="1" applyProtection="1">
      <alignment horizontal="center"/>
      <protection locked="0"/>
    </xf>
    <xf numFmtId="3" fontId="0" fillId="46" borderId="11" xfId="0" applyNumberFormat="1" applyFill="1" applyBorder="1" applyAlignment="1" applyProtection="1">
      <alignment horizontal="right"/>
      <protection locked="0"/>
    </xf>
    <xf numFmtId="3" fontId="0" fillId="46" borderId="51" xfId="0" applyNumberFormat="1" applyFill="1" applyBorder="1" applyAlignment="1" applyProtection="1">
      <alignment horizontal="right"/>
      <protection locked="0"/>
    </xf>
    <xf numFmtId="3" fontId="1" fillId="46" borderId="21" xfId="0" applyNumberFormat="1" applyFont="1" applyFill="1" applyBorder="1" applyAlignment="1" applyProtection="1">
      <alignment horizontal="right"/>
      <protection locked="0"/>
    </xf>
    <xf numFmtId="3" fontId="1" fillId="46" borderId="46" xfId="0" applyNumberFormat="1" applyFont="1" applyFill="1" applyBorder="1" applyAlignment="1" applyProtection="1">
      <alignment horizontal="right"/>
      <protection locked="0"/>
    </xf>
    <xf numFmtId="3" fontId="1" fillId="46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46" borderId="4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/>
      <protection/>
    </xf>
    <xf numFmtId="0" fontId="56" fillId="0" borderId="39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17" fillId="0" borderId="0" xfId="0" applyFont="1" applyBorder="1" applyAlignment="1" applyProtection="1">
      <alignment horizontal="center"/>
      <protection/>
    </xf>
    <xf numFmtId="49" fontId="1" fillId="0" borderId="40" xfId="0" applyNumberFormat="1" applyFont="1" applyBorder="1" applyAlignment="1" applyProtection="1">
      <alignment horizontal="center"/>
      <protection/>
    </xf>
    <xf numFmtId="14" fontId="1" fillId="0" borderId="57" xfId="0" applyNumberFormat="1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justify" vertical="top" wrapText="1"/>
      <protection/>
    </xf>
    <xf numFmtId="0" fontId="0" fillId="0" borderId="40" xfId="0" applyBorder="1" applyAlignment="1" applyProtection="1">
      <alignment horizontal="justify" vertical="top" wrapText="1"/>
      <protection/>
    </xf>
    <xf numFmtId="0" fontId="4" fillId="0" borderId="39" xfId="0" applyFont="1" applyBorder="1" applyAlignment="1" applyProtection="1">
      <alignment horizontal="left"/>
      <protection/>
    </xf>
    <xf numFmtId="0" fontId="27" fillId="39" borderId="40" xfId="0" applyFont="1" applyFill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/>
      <protection/>
    </xf>
    <xf numFmtId="3" fontId="20" fillId="0" borderId="56" xfId="0" applyNumberFormat="1" applyFont="1" applyBorder="1" applyAlignment="1" applyProtection="1">
      <alignment/>
      <protection/>
    </xf>
    <xf numFmtId="3" fontId="56" fillId="0" borderId="56" xfId="0" applyNumberFormat="1" applyFont="1" applyBorder="1" applyAlignment="1" applyProtection="1">
      <alignment horizontal="center" vertical="center"/>
      <protection/>
    </xf>
    <xf numFmtId="3" fontId="56" fillId="0" borderId="42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3" fontId="11" fillId="0" borderId="1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63" fillId="0" borderId="40" xfId="0" applyFont="1" applyBorder="1" applyAlignment="1" applyProtection="1">
      <alignment horizontal="center"/>
      <protection/>
    </xf>
    <xf numFmtId="1" fontId="11" fillId="0" borderId="3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4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1" fontId="81" fillId="0" borderId="0" xfId="0" applyNumberFormat="1" applyFont="1" applyAlignment="1">
      <alignment/>
    </xf>
    <xf numFmtId="0" fontId="27" fillId="0" borderId="87" xfId="0" applyFont="1" applyFill="1" applyBorder="1" applyAlignment="1" applyProtection="1">
      <alignment horizontal="centerContinuous" vertical="center"/>
      <protection/>
    </xf>
    <xf numFmtId="0" fontId="81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97" xfId="0" applyFont="1" applyBorder="1" applyAlignment="1" applyProtection="1">
      <alignment horizontal="center" vertical="center" wrapText="1"/>
      <protection locked="0"/>
    </xf>
    <xf numFmtId="4" fontId="0" fillId="0" borderId="97" xfId="0" applyNumberFormat="1" applyFont="1" applyBorder="1" applyAlignment="1" applyProtection="1">
      <alignment horizontal="center" vertical="center" wrapText="1"/>
      <protection locked="0"/>
    </xf>
    <xf numFmtId="15" fontId="0" fillId="0" borderId="19" xfId="0" applyNumberFormat="1" applyFont="1" applyBorder="1" applyAlignment="1" applyProtection="1">
      <alignment horizontal="center"/>
      <protection locked="0"/>
    </xf>
    <xf numFmtId="0" fontId="17" fillId="0" borderId="97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1" fontId="9" fillId="0" borderId="39" xfId="0" applyNumberFormat="1" applyFont="1" applyBorder="1" applyAlignment="1" applyProtection="1">
      <alignment/>
      <protection/>
    </xf>
    <xf numFmtId="1" fontId="0" fillId="0" borderId="39" xfId="0" applyNumberFormat="1" applyFont="1" applyBorder="1" applyAlignment="1" applyProtection="1">
      <alignment horizontal="left"/>
      <protection/>
    </xf>
    <xf numFmtId="1" fontId="75" fillId="0" borderId="39" xfId="0" applyNumberFormat="1" applyFont="1" applyBorder="1" applyAlignment="1" applyProtection="1">
      <alignment horizontal="left"/>
      <protection/>
    </xf>
    <xf numFmtId="4" fontId="17" fillId="0" borderId="51" xfId="0" applyNumberFormat="1" applyFont="1" applyBorder="1" applyAlignment="1" applyProtection="1">
      <alignment horizontal="right" vertical="center"/>
      <protection/>
    </xf>
    <xf numFmtId="14" fontId="1" fillId="0" borderId="49" xfId="0" applyNumberFormat="1" applyFont="1" applyBorder="1" applyAlignment="1">
      <alignment horizontal="right"/>
    </xf>
    <xf numFmtId="49" fontId="1" fillId="0" borderId="36" xfId="0" applyNumberFormat="1" applyFont="1" applyBorder="1" applyAlignment="1" applyProtection="1">
      <alignment horizontal="center"/>
      <protection locked="0"/>
    </xf>
    <xf numFmtId="4" fontId="17" fillId="0" borderId="20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Font="1" applyBorder="1" applyAlignment="1" applyProtection="1">
      <alignment horizontal="center" wrapText="1"/>
      <protection/>
    </xf>
    <xf numFmtId="0" fontId="4" fillId="39" borderId="0" xfId="0" applyFont="1" applyFill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/>
      <protection/>
    </xf>
    <xf numFmtId="0" fontId="0" fillId="0" borderId="79" xfId="0" applyFont="1" applyBorder="1" applyAlignment="1" applyProtection="1">
      <alignment horizontal="left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/>
      <protection/>
    </xf>
    <xf numFmtId="0" fontId="80" fillId="0" borderId="82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left" vertical="center" wrapText="1"/>
      <protection/>
    </xf>
    <xf numFmtId="0" fontId="1" fillId="0" borderId="58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4" fontId="17" fillId="0" borderId="11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14" fontId="0" fillId="0" borderId="49" xfId="0" applyNumberFormat="1" applyFont="1" applyBorder="1" applyAlignment="1" applyProtection="1">
      <alignment horizontal="center"/>
      <protection locked="0"/>
    </xf>
    <xf numFmtId="0" fontId="21" fillId="0" borderId="49" xfId="0" applyFont="1" applyBorder="1" applyAlignment="1" applyProtection="1">
      <alignment horizontal="center"/>
      <protection locked="0"/>
    </xf>
    <xf numFmtId="0" fontId="21" fillId="39" borderId="36" xfId="0" applyFont="1" applyFill="1" applyBorder="1" applyAlignment="1" applyProtection="1">
      <alignment horizontal="right"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63" xfId="0" applyFont="1" applyFill="1" applyBorder="1" applyAlignment="1" applyProtection="1">
      <alignment/>
      <protection locked="0"/>
    </xf>
    <xf numFmtId="14" fontId="1" fillId="0" borderId="57" xfId="0" applyNumberFormat="1" applyFont="1" applyBorder="1" applyAlignment="1" applyProtection="1">
      <alignment horizontal="center"/>
      <protection locked="0"/>
    </xf>
    <xf numFmtId="0" fontId="18" fillId="0" borderId="64" xfId="0" applyFont="1" applyFill="1" applyBorder="1" applyAlignment="1" applyProtection="1">
      <alignment horizontal="centerContinuous" vertical="center"/>
      <protection locked="0"/>
    </xf>
    <xf numFmtId="0" fontId="18" fillId="0" borderId="74" xfId="0" applyFont="1" applyFill="1" applyBorder="1" applyAlignment="1" applyProtection="1">
      <alignment horizontal="centerContinuous" vertical="center"/>
      <protection locked="0"/>
    </xf>
    <xf numFmtId="0" fontId="3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 horizontal="left"/>
    </xf>
    <xf numFmtId="3" fontId="1" fillId="0" borderId="49" xfId="0" applyNumberFormat="1" applyFont="1" applyFill="1" applyBorder="1" applyAlignment="1">
      <alignment horizontal="left"/>
    </xf>
    <xf numFmtId="3" fontId="0" fillId="0" borderId="49" xfId="0" applyNumberFormat="1" applyFill="1" applyBorder="1" applyAlignment="1">
      <alignment horizontal="center"/>
    </xf>
    <xf numFmtId="3" fontId="20" fillId="0" borderId="49" xfId="0" applyNumberFormat="1" applyFont="1" applyFill="1" applyBorder="1" applyAlignment="1">
      <alignment/>
    </xf>
    <xf numFmtId="3" fontId="20" fillId="0" borderId="49" xfId="0" applyNumberFormat="1" applyFont="1" applyBorder="1" applyAlignment="1">
      <alignment/>
    </xf>
    <xf numFmtId="0" fontId="20" fillId="0" borderId="49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" fillId="0" borderId="56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16" fontId="0" fillId="0" borderId="0" xfId="0" applyNumberFormat="1" applyAlignment="1">
      <alignment/>
    </xf>
    <xf numFmtId="3" fontId="20" fillId="39" borderId="28" xfId="0" applyNumberFormat="1" applyFont="1" applyFill="1" applyBorder="1" applyAlignment="1" applyProtection="1">
      <alignment/>
      <protection locked="0"/>
    </xf>
    <xf numFmtId="3" fontId="20" fillId="39" borderId="11" xfId="0" applyNumberFormat="1" applyFont="1" applyFill="1" applyBorder="1" applyAlignment="1" applyProtection="1">
      <alignment/>
      <protection locked="0"/>
    </xf>
    <xf numFmtId="0" fontId="20" fillId="39" borderId="11" xfId="0" applyFont="1" applyFill="1" applyBorder="1" applyAlignment="1" applyProtection="1">
      <alignment/>
      <protection locked="0"/>
    </xf>
    <xf numFmtId="3" fontId="20" fillId="39" borderId="52" xfId="0" applyNumberFormat="1" applyFont="1" applyFill="1" applyBorder="1" applyAlignment="1" applyProtection="1">
      <alignment/>
      <protection locked="0"/>
    </xf>
    <xf numFmtId="3" fontId="20" fillId="39" borderId="20" xfId="0" applyNumberFormat="1" applyFont="1" applyFill="1" applyBorder="1" applyAlignment="1" applyProtection="1">
      <alignment/>
      <protection locked="0"/>
    </xf>
    <xf numFmtId="0" fontId="20" fillId="39" borderId="20" xfId="0" applyFont="1" applyFill="1" applyBorder="1" applyAlignment="1" applyProtection="1">
      <alignment/>
      <protection locked="0"/>
    </xf>
    <xf numFmtId="0" fontId="1" fillId="39" borderId="56" xfId="0" applyNumberFormat="1" applyFont="1" applyFill="1" applyBorder="1" applyAlignment="1" applyProtection="1">
      <alignment horizontal="center"/>
      <protection locked="0"/>
    </xf>
    <xf numFmtId="3" fontId="1" fillId="39" borderId="0" xfId="0" applyNumberFormat="1" applyFont="1" applyFill="1" applyBorder="1" applyAlignment="1" applyProtection="1">
      <alignment horizontal="center"/>
      <protection locked="0"/>
    </xf>
    <xf numFmtId="3" fontId="1" fillId="39" borderId="56" xfId="0" applyNumberFormat="1" applyFont="1" applyFill="1" applyBorder="1" applyAlignment="1" applyProtection="1">
      <alignment horizontal="center"/>
      <protection locked="0"/>
    </xf>
    <xf numFmtId="0" fontId="1" fillId="39" borderId="56" xfId="0" applyFont="1" applyFill="1" applyBorder="1" applyAlignment="1" applyProtection="1">
      <alignment horizontal="center"/>
      <protection locked="0"/>
    </xf>
    <xf numFmtId="0" fontId="1" fillId="39" borderId="0" xfId="0" applyNumberFormat="1" applyFont="1" applyFill="1" applyBorder="1" applyAlignment="1" applyProtection="1">
      <alignment horizontal="center"/>
      <protection/>
    </xf>
    <xf numFmtId="0" fontId="1" fillId="39" borderId="56" xfId="0" applyNumberFormat="1" applyFont="1" applyFill="1" applyBorder="1" applyAlignment="1" applyProtection="1">
      <alignment horizontal="center"/>
      <protection/>
    </xf>
    <xf numFmtId="3" fontId="1" fillId="39" borderId="0" xfId="0" applyNumberFormat="1" applyFont="1" applyFill="1" applyBorder="1" applyAlignment="1" applyProtection="1">
      <alignment horizontal="center"/>
      <protection/>
    </xf>
    <xf numFmtId="3" fontId="1" fillId="39" borderId="56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 horizontal="left" indent="1"/>
    </xf>
    <xf numFmtId="0" fontId="58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3" fontId="0" fillId="0" borderId="40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58" fillId="0" borderId="0" xfId="0" applyFont="1" applyAlignment="1">
      <alignment horizontal="left" indent="2"/>
    </xf>
    <xf numFmtId="0" fontId="1" fillId="0" borderId="0" xfId="0" applyFont="1" applyFill="1" applyAlignment="1">
      <alignment horizontal="center"/>
    </xf>
    <xf numFmtId="0" fontId="54" fillId="0" borderId="0" xfId="0" applyFont="1" applyAlignment="1">
      <alignment horizontal="left" inden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14" fontId="17" fillId="0" borderId="40" xfId="0" applyNumberFormat="1" applyFont="1" applyBorder="1" applyAlignment="1" applyProtection="1">
      <alignment horizontal="right"/>
      <protection/>
    </xf>
    <xf numFmtId="0" fontId="4" fillId="39" borderId="0" xfId="0" applyFont="1" applyFill="1" applyAlignment="1" applyProtection="1">
      <alignment horizontal="left" indent="1"/>
      <protection locked="0"/>
    </xf>
    <xf numFmtId="14" fontId="1" fillId="39" borderId="49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3" fontId="0" fillId="39" borderId="11" xfId="0" applyNumberFormat="1" applyFill="1" applyBorder="1" applyAlignment="1" applyProtection="1">
      <alignment/>
      <protection locked="0"/>
    </xf>
    <xf numFmtId="10" fontId="0" fillId="39" borderId="11" xfId="60" applyNumberForma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17" fillId="39" borderId="0" xfId="0" applyFont="1" applyFill="1" applyAlignment="1" applyProtection="1">
      <alignment horizontal="center"/>
      <protection locked="0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36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vertical="center" wrapText="1"/>
      <protection locked="0"/>
    </xf>
    <xf numFmtId="3" fontId="36" fillId="0" borderId="0" xfId="0" applyNumberFormat="1" applyFont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36" borderId="26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29" fillId="0" borderId="83" xfId="0" applyFont="1" applyBorder="1" applyAlignment="1">
      <alignment vertical="center" wrapText="1"/>
    </xf>
    <xf numFmtId="0" fontId="22" fillId="0" borderId="79" xfId="0" applyFont="1" applyBorder="1" applyAlignment="1">
      <alignment horizontal="left" vertical="center" wrapText="1"/>
    </xf>
    <xf numFmtId="0" fontId="0" fillId="0" borderId="41" xfId="0" applyFont="1" applyBorder="1" applyAlignment="1" applyProtection="1">
      <alignment/>
      <protection/>
    </xf>
    <xf numFmtId="0" fontId="1" fillId="39" borderId="72" xfId="0" applyFont="1" applyFill="1" applyBorder="1" applyAlignment="1" applyProtection="1">
      <alignment horizontal="centerContinuous" vertical="center"/>
      <protection locked="0"/>
    </xf>
    <xf numFmtId="0" fontId="37" fillId="50" borderId="40" xfId="0" applyFont="1" applyFill="1" applyBorder="1" applyAlignment="1" applyProtection="1">
      <alignment horizontal="center"/>
      <protection/>
    </xf>
    <xf numFmtId="0" fontId="37" fillId="50" borderId="42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left"/>
      <protection/>
    </xf>
    <xf numFmtId="0" fontId="58" fillId="0" borderId="13" xfId="0" applyFont="1" applyBorder="1" applyAlignment="1" applyProtection="1">
      <alignment horizontal="left"/>
      <protection/>
    </xf>
    <xf numFmtId="0" fontId="72" fillId="0" borderId="17" xfId="0" applyFont="1" applyBorder="1" applyAlignment="1" applyProtection="1">
      <alignment horizontal="center" vertical="center" wrapText="1"/>
      <protection/>
    </xf>
    <xf numFmtId="0" fontId="73" fillId="0" borderId="12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center" vertical="center" wrapText="1"/>
      <protection/>
    </xf>
    <xf numFmtId="0" fontId="73" fillId="0" borderId="13" xfId="0" applyFont="1" applyBorder="1" applyAlignment="1" applyProtection="1">
      <alignment horizontal="center" vertical="center" wrapText="1"/>
      <protection/>
    </xf>
    <xf numFmtId="0" fontId="73" fillId="0" borderId="14" xfId="0" applyFont="1" applyBorder="1" applyAlignment="1" applyProtection="1">
      <alignment horizontal="center" vertical="center" wrapText="1"/>
      <protection/>
    </xf>
    <xf numFmtId="0" fontId="73" fillId="0" borderId="15" xfId="0" applyFont="1" applyBorder="1" applyAlignment="1" applyProtection="1">
      <alignment horizontal="center" vertical="center" wrapText="1"/>
      <protection/>
    </xf>
    <xf numFmtId="0" fontId="73" fillId="0" borderId="16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left"/>
      <protection/>
    </xf>
    <xf numFmtId="0" fontId="17" fillId="39" borderId="0" xfId="0" applyFont="1" applyFill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 horizontal="left"/>
      <protection/>
    </xf>
    <xf numFmtId="0" fontId="58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1" fillId="39" borderId="0" xfId="0" applyFont="1" applyFill="1" applyBorder="1" applyAlignment="1" applyProtection="1">
      <alignment horizontal="left"/>
      <protection/>
    </xf>
    <xf numFmtId="0" fontId="17" fillId="39" borderId="39" xfId="0" applyFont="1" applyFill="1" applyBorder="1" applyAlignment="1" applyProtection="1">
      <alignment horizontal="center"/>
      <protection locked="0"/>
    </xf>
    <xf numFmtId="0" fontId="11" fillId="39" borderId="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88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1" fillId="0" borderId="39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7" fillId="39" borderId="0" xfId="0" applyFont="1" applyFill="1" applyBorder="1" applyAlignment="1" applyProtection="1">
      <alignment horizontal="center"/>
      <protection locked="0"/>
    </xf>
    <xf numFmtId="14" fontId="37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Border="1" applyAlignment="1" applyProtection="1">
      <alignment horizontal="center" vertical="center" wrapText="1"/>
      <protection/>
    </xf>
    <xf numFmtId="0" fontId="58" fillId="0" borderId="64" xfId="0" applyFont="1" applyBorder="1" applyAlignment="1" applyProtection="1">
      <alignment horizontal="center"/>
      <protection/>
    </xf>
    <xf numFmtId="0" fontId="58" fillId="0" borderId="27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/>
      <protection/>
    </xf>
    <xf numFmtId="0" fontId="58" fillId="0" borderId="65" xfId="0" applyFont="1" applyBorder="1" applyAlignment="1" applyProtection="1">
      <alignment horizontal="center"/>
      <protection/>
    </xf>
    <xf numFmtId="0" fontId="0" fillId="0" borderId="6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6" fillId="0" borderId="3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0" fillId="0" borderId="64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8" fillId="39" borderId="26" xfId="0" applyFont="1" applyFill="1" applyBorder="1" applyAlignment="1" applyProtection="1">
      <alignment horizontal="center" vertical="center"/>
      <protection/>
    </xf>
    <xf numFmtId="0" fontId="18" fillId="39" borderId="74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/>
    </xf>
    <xf numFmtId="15" fontId="37" fillId="39" borderId="0" xfId="0" applyNumberFormat="1" applyFont="1" applyFill="1" applyBorder="1" applyAlignment="1" applyProtection="1">
      <alignment horizontal="center" wrapText="1"/>
      <protection locked="0"/>
    </xf>
    <xf numFmtId="0" fontId="20" fillId="39" borderId="4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59" fillId="0" borderId="63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/>
    </xf>
    <xf numFmtId="4" fontId="1" fillId="33" borderId="87" xfId="0" applyNumberFormat="1" applyFont="1" applyFill="1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17" fillId="33" borderId="32" xfId="0" applyFont="1" applyFill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4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7" fillId="39" borderId="80" xfId="0" applyFont="1" applyFill="1" applyBorder="1" applyAlignment="1" applyProtection="1">
      <alignment horizontal="center" vertical="center"/>
      <protection locked="0"/>
    </xf>
    <xf numFmtId="0" fontId="17" fillId="39" borderId="72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3" fontId="0" fillId="0" borderId="49" xfId="0" applyNumberFormat="1" applyBorder="1" applyAlignment="1" applyProtection="1">
      <alignment horizontal="right"/>
      <protection/>
    </xf>
    <xf numFmtId="3" fontId="0" fillId="0" borderId="36" xfId="0" applyNumberForma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4" fontId="0" fillId="0" borderId="40" xfId="0" applyNumberFormat="1" applyBorder="1" applyAlignment="1" applyProtection="1">
      <alignment horizontal="right"/>
      <protection/>
    </xf>
    <xf numFmtId="0" fontId="37" fillId="0" borderId="39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68" fillId="0" borderId="39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40" xfId="0" applyNumberFormat="1" applyFont="1" applyBorder="1" applyAlignment="1" applyProtection="1">
      <alignment horizontal="right"/>
      <protection locked="0"/>
    </xf>
    <xf numFmtId="4" fontId="1" fillId="0" borderId="44" xfId="0" applyNumberFormat="1" applyFont="1" applyBorder="1" applyAlignment="1" applyProtection="1">
      <alignment/>
      <protection/>
    </xf>
    <xf numFmtId="4" fontId="1" fillId="0" borderId="45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/>
      <protection/>
    </xf>
    <xf numFmtId="4" fontId="0" fillId="0" borderId="46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14" fontId="1" fillId="0" borderId="56" xfId="0" applyNumberFormat="1" applyFont="1" applyFill="1" applyBorder="1" applyAlignment="1" applyProtection="1">
      <alignment horizontal="left"/>
      <protection/>
    </xf>
    <xf numFmtId="0" fontId="1" fillId="0" borderId="56" xfId="0" applyFont="1" applyFill="1" applyBorder="1" applyAlignment="1" applyProtection="1">
      <alignment horizontal="left"/>
      <protection/>
    </xf>
    <xf numFmtId="0" fontId="1" fillId="0" borderId="85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/>
      <protection/>
    </xf>
    <xf numFmtId="0" fontId="17" fillId="39" borderId="79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3" fontId="23" fillId="0" borderId="41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4" fontId="23" fillId="0" borderId="41" xfId="0" applyNumberFormat="1" applyFont="1" applyBorder="1" applyAlignment="1">
      <alignment horizontal="center" vertical="center"/>
    </xf>
    <xf numFmtId="4" fontId="23" fillId="0" borderId="56" xfId="0" applyNumberFormat="1" applyFont="1" applyBorder="1" applyAlignment="1">
      <alignment horizontal="center" vertical="center"/>
    </xf>
    <xf numFmtId="4" fontId="23" fillId="0" borderId="42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4" fontId="77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26" fillId="0" borderId="82" xfId="0" applyFont="1" applyBorder="1" applyAlignment="1">
      <alignment horizontal="center" vertical="center" textRotation="90"/>
    </xf>
    <xf numFmtId="0" fontId="26" fillId="0" borderId="58" xfId="0" applyFont="1" applyBorder="1" applyAlignment="1">
      <alignment horizontal="center" vertical="center" textRotation="90"/>
    </xf>
    <xf numFmtId="0" fontId="26" fillId="0" borderId="23" xfId="0" applyFont="1" applyBorder="1" applyAlignment="1">
      <alignment horizontal="center" vertical="center" textRotation="90"/>
    </xf>
    <xf numFmtId="4" fontId="26" fillId="0" borderId="3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/>
    </xf>
    <xf numFmtId="0" fontId="0" fillId="47" borderId="39" xfId="0" applyFont="1" applyFill="1" applyBorder="1" applyAlignment="1" applyProtection="1">
      <alignment vertical="top" wrapText="1"/>
      <protection locked="0"/>
    </xf>
    <xf numFmtId="0" fontId="0" fillId="47" borderId="0" xfId="0" applyFill="1" applyBorder="1" applyAlignment="1" applyProtection="1">
      <alignment vertical="top" wrapText="1"/>
      <protection locked="0"/>
    </xf>
    <xf numFmtId="0" fontId="0" fillId="47" borderId="40" xfId="0" applyFill="1" applyBorder="1" applyAlignment="1" applyProtection="1">
      <alignment vertical="top" wrapText="1"/>
      <protection locked="0"/>
    </xf>
    <xf numFmtId="0" fontId="0" fillId="47" borderId="39" xfId="0" applyFill="1" applyBorder="1" applyAlignment="1" applyProtection="1">
      <alignment vertical="top" wrapText="1"/>
      <protection locked="0"/>
    </xf>
    <xf numFmtId="0" fontId="0" fillId="47" borderId="41" xfId="0" applyFill="1" applyBorder="1" applyAlignment="1" applyProtection="1">
      <alignment vertical="top" wrapText="1"/>
      <protection locked="0"/>
    </xf>
    <xf numFmtId="0" fontId="0" fillId="47" borderId="56" xfId="0" applyFill="1" applyBorder="1" applyAlignment="1" applyProtection="1">
      <alignment vertical="top" wrapText="1"/>
      <protection locked="0"/>
    </xf>
    <xf numFmtId="0" fontId="0" fillId="47" borderId="42" xfId="0" applyFill="1" applyBorder="1" applyAlignment="1" applyProtection="1">
      <alignment vertical="top" wrapText="1"/>
      <protection locked="0"/>
    </xf>
    <xf numFmtId="0" fontId="59" fillId="0" borderId="49" xfId="0" applyFont="1" applyBorder="1" applyAlignment="1">
      <alignment horizontal="center"/>
    </xf>
    <xf numFmtId="4" fontId="56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13" xfId="0" applyFont="1" applyBorder="1" applyAlignment="1">
      <alignment/>
    </xf>
    <xf numFmtId="4" fontId="61" fillId="0" borderId="15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1" fillId="47" borderId="39" xfId="0" applyFont="1" applyFill="1" applyBorder="1" applyAlignment="1" applyProtection="1">
      <alignment vertical="top" wrapText="1"/>
      <protection locked="0"/>
    </xf>
    <xf numFmtId="0" fontId="0" fillId="47" borderId="0" xfId="0" applyFont="1" applyFill="1" applyBorder="1" applyAlignment="1" applyProtection="1">
      <alignment vertical="top" wrapText="1"/>
      <protection locked="0"/>
    </xf>
    <xf numFmtId="0" fontId="0" fillId="47" borderId="40" xfId="0" applyFont="1" applyFill="1" applyBorder="1" applyAlignment="1" applyProtection="1">
      <alignment vertical="top" wrapText="1"/>
      <protection locked="0"/>
    </xf>
    <xf numFmtId="0" fontId="0" fillId="47" borderId="41" xfId="0" applyFont="1" applyFill="1" applyBorder="1" applyAlignment="1" applyProtection="1">
      <alignment vertical="top" wrapText="1"/>
      <protection locked="0"/>
    </xf>
    <xf numFmtId="0" fontId="0" fillId="47" borderId="56" xfId="0" applyFont="1" applyFill="1" applyBorder="1" applyAlignment="1" applyProtection="1">
      <alignment vertical="top" wrapText="1"/>
      <protection locked="0"/>
    </xf>
    <xf numFmtId="0" fontId="0" fillId="47" borderId="42" xfId="0" applyFont="1" applyFill="1" applyBorder="1" applyAlignment="1" applyProtection="1">
      <alignment vertical="top" wrapText="1"/>
      <protection locked="0"/>
    </xf>
    <xf numFmtId="0" fontId="1" fillId="39" borderId="0" xfId="0" applyFont="1" applyFill="1" applyBorder="1" applyAlignment="1" applyProtection="1">
      <alignment vertical="top"/>
      <protection locked="0"/>
    </xf>
    <xf numFmtId="0" fontId="1" fillId="39" borderId="40" xfId="0" applyFont="1" applyFill="1" applyBorder="1" applyAlignment="1" applyProtection="1">
      <alignment vertical="top"/>
      <protection locked="0"/>
    </xf>
    <xf numFmtId="0" fontId="1" fillId="0" borderId="39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7" fillId="46" borderId="32" xfId="0" applyFont="1" applyFill="1" applyBorder="1" applyAlignment="1" applyProtection="1">
      <alignment horizontal="center"/>
      <protection/>
    </xf>
    <xf numFmtId="0" fontId="17" fillId="46" borderId="70" xfId="0" applyFont="1" applyFill="1" applyBorder="1" applyAlignment="1" applyProtection="1">
      <alignment horizontal="center"/>
      <protection/>
    </xf>
    <xf numFmtId="0" fontId="17" fillId="46" borderId="33" xfId="0" applyFont="1" applyFill="1" applyBorder="1" applyAlignment="1" applyProtection="1">
      <alignment horizontal="center"/>
      <protection/>
    </xf>
    <xf numFmtId="4" fontId="1" fillId="36" borderId="55" xfId="0" applyNumberFormat="1" applyFont="1" applyFill="1" applyBorder="1" applyAlignment="1" applyProtection="1">
      <alignment horizontal="center" vertical="center" wrapText="1"/>
      <protection/>
    </xf>
    <xf numFmtId="4" fontId="1" fillId="36" borderId="46" xfId="0" applyNumberFormat="1" applyFont="1" applyFill="1" applyBorder="1" applyAlignment="1" applyProtection="1">
      <alignment horizontal="center" vertical="center" wrapText="1"/>
      <protection/>
    </xf>
    <xf numFmtId="4" fontId="1" fillId="36" borderId="72" xfId="0" applyNumberFormat="1" applyFont="1" applyFill="1" applyBorder="1" applyAlignment="1" applyProtection="1">
      <alignment horizontal="center" vertical="center" wrapText="1"/>
      <protection/>
    </xf>
    <xf numFmtId="4" fontId="1" fillId="36" borderId="55" xfId="0" applyNumberFormat="1" applyFont="1" applyFill="1" applyBorder="1" applyAlignment="1" applyProtection="1">
      <alignment horizontal="center"/>
      <protection/>
    </xf>
    <xf numFmtId="4" fontId="1" fillId="36" borderId="46" xfId="0" applyNumberFormat="1" applyFont="1" applyFill="1" applyBorder="1" applyAlignment="1" applyProtection="1">
      <alignment horizontal="center"/>
      <protection/>
    </xf>
    <xf numFmtId="4" fontId="1" fillId="36" borderId="72" xfId="0" applyNumberFormat="1" applyFont="1" applyFill="1" applyBorder="1" applyAlignment="1" applyProtection="1">
      <alignment horizontal="center"/>
      <protection/>
    </xf>
    <xf numFmtId="1" fontId="83" fillId="0" borderId="49" xfId="0" applyNumberFormat="1" applyFont="1" applyBorder="1" applyAlignment="1" applyProtection="1">
      <alignment horizontal="left" vertical="center" wrapText="1"/>
      <protection/>
    </xf>
    <xf numFmtId="0" fontId="75" fillId="0" borderId="49" xfId="0" applyFont="1" applyBorder="1" applyAlignment="1" applyProtection="1">
      <alignment horizontal="center" vertical="center" wrapText="1"/>
      <protection/>
    </xf>
    <xf numFmtId="0" fontId="75" fillId="0" borderId="36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5" fillId="0" borderId="4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4" fillId="39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>
      <alignment horizontal="center" vertical="center"/>
    </xf>
    <xf numFmtId="3" fontId="37" fillId="0" borderId="63" xfId="0" applyNumberFormat="1" applyFont="1" applyBorder="1" applyAlignment="1">
      <alignment horizontal="left"/>
    </xf>
    <xf numFmtId="3" fontId="37" fillId="0" borderId="16" xfId="0" applyNumberFormat="1" applyFont="1" applyBorder="1" applyAlignment="1">
      <alignment horizontal="left"/>
    </xf>
    <xf numFmtId="3" fontId="1" fillId="0" borderId="63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64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39" borderId="87" xfId="0" applyNumberFormat="1" applyFont="1" applyFill="1" applyBorder="1" applyAlignment="1" applyProtection="1">
      <alignment horizontal="center"/>
      <protection locked="0"/>
    </xf>
    <xf numFmtId="3" fontId="1" fillId="39" borderId="52" xfId="0" applyNumberFormat="1" applyFont="1" applyFill="1" applyBorder="1" applyAlignment="1" applyProtection="1">
      <alignment horizontal="center"/>
      <protection locked="0"/>
    </xf>
    <xf numFmtId="0" fontId="20" fillId="39" borderId="87" xfId="0" applyFont="1" applyFill="1" applyBorder="1" applyAlignment="1" applyProtection="1">
      <alignment horizontal="center" vertical="center"/>
      <protection locked="0"/>
    </xf>
    <xf numFmtId="0" fontId="20" fillId="39" borderId="88" xfId="0" applyFont="1" applyFill="1" applyBorder="1" applyAlignment="1" applyProtection="1">
      <alignment horizontal="center" vertical="center"/>
      <protection locked="0"/>
    </xf>
    <xf numFmtId="0" fontId="20" fillId="39" borderId="81" xfId="0" applyFont="1" applyFill="1" applyBorder="1" applyAlignment="1" applyProtection="1">
      <alignment horizontal="center" vertical="center"/>
      <protection locked="0"/>
    </xf>
    <xf numFmtId="0" fontId="20" fillId="39" borderId="87" xfId="0" applyFont="1" applyFill="1" applyBorder="1" applyAlignment="1" applyProtection="1">
      <alignment horizontal="center" vertical="center" wrapText="1"/>
      <protection locked="0"/>
    </xf>
    <xf numFmtId="0" fontId="20" fillId="39" borderId="88" xfId="0" applyFont="1" applyFill="1" applyBorder="1" applyAlignment="1" applyProtection="1">
      <alignment horizontal="center" vertical="center" wrapText="1"/>
      <protection locked="0"/>
    </xf>
    <xf numFmtId="0" fontId="20" fillId="39" borderId="81" xfId="0" applyFont="1" applyFill="1" applyBorder="1" applyAlignment="1" applyProtection="1">
      <alignment horizontal="center" vertical="center" wrapText="1"/>
      <protection locked="0"/>
    </xf>
    <xf numFmtId="49" fontId="20" fillId="39" borderId="87" xfId="0" applyNumberFormat="1" applyFont="1" applyFill="1" applyBorder="1" applyAlignment="1" applyProtection="1">
      <alignment horizontal="center" vertical="center"/>
      <protection locked="0"/>
    </xf>
    <xf numFmtId="49" fontId="20" fillId="39" borderId="88" xfId="0" applyNumberFormat="1" applyFont="1" applyFill="1" applyBorder="1" applyAlignment="1" applyProtection="1">
      <alignment horizontal="center" vertical="center"/>
      <protection locked="0"/>
    </xf>
    <xf numFmtId="49" fontId="20" fillId="39" borderId="81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9" fillId="39" borderId="17" xfId="0" applyFont="1" applyFill="1" applyBorder="1" applyAlignment="1" applyProtection="1">
      <alignment horizontal="center" vertical="center"/>
      <protection/>
    </xf>
    <xf numFmtId="0" fontId="79" fillId="39" borderId="25" xfId="0" applyFont="1" applyFill="1" applyBorder="1" applyAlignment="1" applyProtection="1">
      <alignment horizontal="center" vertical="center"/>
      <protection/>
    </xf>
    <xf numFmtId="0" fontId="79" fillId="39" borderId="14" xfId="0" applyFont="1" applyFill="1" applyBorder="1" applyAlignment="1" applyProtection="1">
      <alignment horizontal="center" vertical="center"/>
      <protection/>
    </xf>
    <xf numFmtId="0" fontId="79" fillId="39" borderId="16" xfId="0" applyFont="1" applyFill="1" applyBorder="1" applyAlignment="1" applyProtection="1">
      <alignment horizontal="center" vertical="center"/>
      <protection/>
    </xf>
    <xf numFmtId="217" fontId="4" fillId="39" borderId="0" xfId="0" applyNumberFormat="1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0" fontId="56" fillId="0" borderId="49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6" fillId="0" borderId="39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58" fillId="0" borderId="39" xfId="0" applyFont="1" applyBorder="1" applyAlignment="1" applyProtection="1">
      <alignment vertical="center" wrapText="1"/>
      <protection/>
    </xf>
    <xf numFmtId="0" fontId="49" fillId="0" borderId="0" xfId="0" applyFont="1" applyAlignment="1">
      <alignment vertical="center" wrapText="1"/>
    </xf>
    <xf numFmtId="0" fontId="0" fillId="0" borderId="6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" fillId="47" borderId="87" xfId="0" applyFont="1" applyFill="1" applyBorder="1" applyAlignment="1">
      <alignment horizontal="right"/>
    </xf>
    <xf numFmtId="0" fontId="1" fillId="47" borderId="88" xfId="0" applyFont="1" applyFill="1" applyBorder="1" applyAlignment="1">
      <alignment horizontal="right"/>
    </xf>
    <xf numFmtId="3" fontId="76" fillId="0" borderId="46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3" fontId="0" fillId="46" borderId="26" xfId="0" applyNumberFormat="1" applyFill="1" applyBorder="1" applyAlignment="1" applyProtection="1">
      <alignment horizontal="right"/>
      <protection locked="0"/>
    </xf>
    <xf numFmtId="3" fontId="0" fillId="46" borderId="74" xfId="0" applyNumberFormat="1" applyFill="1" applyBorder="1" applyAlignment="1" applyProtection="1">
      <alignment horizontal="right"/>
      <protection locked="0"/>
    </xf>
    <xf numFmtId="3" fontId="1" fillId="47" borderId="62" xfId="0" applyNumberFormat="1" applyFont="1" applyFill="1" applyBorder="1" applyAlignment="1">
      <alignment horizontal="right"/>
    </xf>
    <xf numFmtId="3" fontId="1" fillId="47" borderId="81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74" xfId="0" applyNumberFormat="1" applyBorder="1" applyAlignment="1">
      <alignment horizontal="center" vertical="center" wrapText="1"/>
    </xf>
    <xf numFmtId="3" fontId="76" fillId="0" borderId="21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3" fillId="46" borderId="20" xfId="0" applyFont="1" applyFill="1" applyBorder="1" applyAlignment="1" applyProtection="1">
      <alignment horizontal="left" vertical="center"/>
      <protection locked="0"/>
    </xf>
    <xf numFmtId="0" fontId="23" fillId="46" borderId="24" xfId="0" applyFont="1" applyFill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3" fillId="46" borderId="11" xfId="0" applyFont="1" applyFill="1" applyBorder="1" applyAlignment="1" applyProtection="1">
      <alignment horizontal="left" vertical="center"/>
      <protection locked="0"/>
    </xf>
    <xf numFmtId="3" fontId="0" fillId="0" borderId="26" xfId="0" applyNumberFormat="1" applyBorder="1" applyAlignment="1">
      <alignment horizontal="left" vertical="center" wrapText="1"/>
    </xf>
    <xf numFmtId="3" fontId="0" fillId="0" borderId="27" xfId="0" applyNumberFormat="1" applyBorder="1" applyAlignment="1">
      <alignment horizontal="left" vertical="center" wrapText="1"/>
    </xf>
    <xf numFmtId="3" fontId="0" fillId="0" borderId="74" xfId="0" applyNumberFormat="1" applyBorder="1" applyAlignment="1">
      <alignment horizontal="left" vertical="center" wrapText="1"/>
    </xf>
    <xf numFmtId="0" fontId="23" fillId="46" borderId="97" xfId="0" applyFont="1" applyFill="1" applyBorder="1" applyAlignment="1" applyProtection="1">
      <alignment horizontal="left" vertical="center"/>
      <protection locked="0"/>
    </xf>
    <xf numFmtId="0" fontId="23" fillId="46" borderId="61" xfId="0" applyFont="1" applyFill="1" applyBorder="1" applyAlignment="1" applyProtection="1">
      <alignment horizontal="left" vertical="center"/>
      <protection locked="0"/>
    </xf>
    <xf numFmtId="0" fontId="23" fillId="46" borderId="51" xfId="0" applyFont="1" applyFill="1" applyBorder="1" applyAlignment="1" applyProtection="1">
      <alignment horizontal="left" vertical="center"/>
      <protection locked="0"/>
    </xf>
    <xf numFmtId="0" fontId="79" fillId="0" borderId="26" xfId="0" applyFont="1" applyFill="1" applyBorder="1" applyAlignment="1" applyProtection="1">
      <alignment horizontal="center" vertical="center"/>
      <protection locked="0"/>
    </xf>
    <xf numFmtId="0" fontId="79" fillId="0" borderId="27" xfId="0" applyFont="1" applyFill="1" applyBorder="1" applyAlignment="1" applyProtection="1">
      <alignment horizontal="center" vertical="center"/>
      <protection locked="0"/>
    </xf>
    <xf numFmtId="0" fontId="79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5" fontId="17" fillId="0" borderId="0" xfId="0" applyNumberFormat="1" applyFont="1" applyFill="1" applyBorder="1" applyAlignment="1">
      <alignment horizontal="left" vertical="center"/>
    </xf>
    <xf numFmtId="0" fontId="1" fillId="39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4" fontId="32" fillId="0" borderId="26" xfId="58" applyFont="1" applyFill="1" applyBorder="1" applyAlignment="1" applyProtection="1">
      <alignment horizontal="center"/>
      <protection/>
    </xf>
    <xf numFmtId="174" fontId="32" fillId="0" borderId="27" xfId="58" applyFont="1" applyFill="1" applyBorder="1" applyAlignment="1" applyProtection="1">
      <alignment horizontal="center"/>
      <protection/>
    </xf>
    <xf numFmtId="174" fontId="32" fillId="0" borderId="28" xfId="58" applyFont="1" applyFill="1" applyBorder="1" applyAlignment="1" applyProtection="1">
      <alignment horizontal="center"/>
      <protection/>
    </xf>
    <xf numFmtId="10" fontId="32" fillId="0" borderId="17" xfId="6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3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39" xfId="0" applyNumberFormat="1" applyFont="1" applyBorder="1" applyAlignment="1" applyProtection="1">
      <alignment vertical="center" wrapText="1"/>
      <protection locked="0"/>
    </xf>
    <xf numFmtId="0" fontId="1" fillId="0" borderId="3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4" fontId="58" fillId="0" borderId="56" xfId="0" applyNumberFormat="1" applyFont="1" applyBorder="1" applyAlignment="1">
      <alignment horizontal="right"/>
    </xf>
    <xf numFmtId="4" fontId="58" fillId="0" borderId="4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69" fillId="0" borderId="49" xfId="0" applyFont="1" applyBorder="1" applyAlignment="1">
      <alignment horizontal="center"/>
    </xf>
    <xf numFmtId="172" fontId="69" fillId="0" borderId="49" xfId="0" applyNumberFormat="1" applyFont="1" applyBorder="1" applyAlignment="1">
      <alignment horizontal="center"/>
    </xf>
    <xf numFmtId="4" fontId="69" fillId="0" borderId="49" xfId="0" applyNumberFormat="1" applyFont="1" applyBorder="1" applyAlignment="1">
      <alignment horizontal="center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58" fillId="0" borderId="0" xfId="0" applyNumberFormat="1" applyFont="1" applyBorder="1" applyAlignment="1" applyProtection="1">
      <alignment horizontal="center"/>
      <protection/>
    </xf>
    <xf numFmtId="3" fontId="58" fillId="0" borderId="13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" fontId="56" fillId="0" borderId="6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" fontId="56" fillId="0" borderId="3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17" fillId="39" borderId="26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6" fillId="0" borderId="3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1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6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left" vertical="center"/>
      <protection locked="0"/>
    </xf>
    <xf numFmtId="0" fontId="4" fillId="39" borderId="0" xfId="0" applyFont="1" applyFill="1" applyBorder="1" applyAlignment="1" applyProtection="1">
      <alignment horizontal="left" vertical="center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left" vertical="center" wrapText="1"/>
      <protection locked="0"/>
    </xf>
    <xf numFmtId="0" fontId="18" fillId="0" borderId="56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66" xfId="0" applyFont="1" applyBorder="1" applyAlignment="1" applyProtection="1">
      <alignment horizontal="justify" vertical="top" wrapText="1"/>
      <protection/>
    </xf>
    <xf numFmtId="0" fontId="0" fillId="0" borderId="12" xfId="0" applyBorder="1" applyAlignment="1" applyProtection="1">
      <alignment horizontal="justify" vertical="top" wrapText="1"/>
      <protection/>
    </xf>
    <xf numFmtId="0" fontId="0" fillId="0" borderId="65" xfId="0" applyBorder="1" applyAlignment="1" applyProtection="1">
      <alignment horizontal="justify" vertical="top" wrapText="1"/>
      <protection/>
    </xf>
    <xf numFmtId="0" fontId="0" fillId="0" borderId="63" xfId="0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horizontal="justify" vertical="top" wrapText="1"/>
      <protection/>
    </xf>
    <xf numFmtId="0" fontId="0" fillId="0" borderId="57" xfId="0" applyBorder="1" applyAlignment="1" applyProtection="1">
      <alignment horizontal="justify" vertical="top" wrapText="1"/>
      <protection/>
    </xf>
    <xf numFmtId="0" fontId="4" fillId="39" borderId="12" xfId="0" applyFont="1" applyFill="1" applyBorder="1" applyAlignment="1" applyProtection="1">
      <alignment horizontal="center" vertical="center" wrapText="1"/>
      <protection locked="0"/>
    </xf>
    <xf numFmtId="0" fontId="4" fillId="39" borderId="65" xfId="0" applyFont="1" applyFill="1" applyBorder="1" applyAlignment="1" applyProtection="1">
      <alignment horizontal="center" vertical="center" wrapText="1"/>
      <protection locked="0"/>
    </xf>
    <xf numFmtId="0" fontId="59" fillId="0" borderId="66" xfId="0" applyFont="1" applyBorder="1" applyAlignment="1" applyProtection="1">
      <alignment horizontal="left" vertical="center" wrapText="1"/>
      <protection/>
    </xf>
    <xf numFmtId="0" fontId="59" fillId="0" borderId="12" xfId="0" applyFont="1" applyBorder="1" applyAlignment="1" applyProtection="1">
      <alignment horizontal="left" vertical="center" wrapText="1"/>
      <protection/>
    </xf>
    <xf numFmtId="0" fontId="59" fillId="0" borderId="39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/>
    </xf>
    <xf numFmtId="0" fontId="59" fillId="0" borderId="40" xfId="0" applyFont="1" applyBorder="1" applyAlignment="1" applyProtection="1">
      <alignment horizontal="center"/>
      <protection/>
    </xf>
    <xf numFmtId="3" fontId="56" fillId="0" borderId="0" xfId="0" applyNumberFormat="1" applyFont="1" applyBorder="1" applyAlignment="1" applyProtection="1">
      <alignment horizontal="center" vertical="center"/>
      <protection/>
    </xf>
    <xf numFmtId="3" fontId="56" fillId="0" borderId="40" xfId="0" applyNumberFormat="1" applyFont="1" applyBorder="1" applyAlignment="1" applyProtection="1">
      <alignment horizontal="center" vertical="center"/>
      <protection/>
    </xf>
    <xf numFmtId="0" fontId="58" fillId="0" borderId="39" xfId="0" applyFont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70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Alignment="1" applyProtection="1">
      <alignment horizontal="left"/>
      <protection locked="0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23" fillId="0" borderId="97" xfId="0" applyNumberFormat="1" applyFont="1" applyBorder="1" applyAlignment="1" applyProtection="1">
      <alignment horizontal="center" vertical="center" wrapText="1"/>
      <protection locked="0"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3" fontId="23" fillId="0" borderId="61" xfId="0" applyNumberFormat="1" applyFont="1" applyBorder="1" applyAlignment="1" applyProtection="1">
      <alignment horizontal="center" vertical="center" wrapText="1"/>
      <protection locked="0"/>
    </xf>
    <xf numFmtId="3" fontId="23" fillId="0" borderId="51" xfId="0" applyNumberFormat="1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97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3" fontId="23" fillId="0" borderId="20" xfId="0" applyNumberFormat="1" applyFont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51" xfId="0" applyNumberFormat="1" applyFont="1" applyBorder="1" applyAlignment="1" applyProtection="1">
      <alignment horizontal="center" vertical="center" wrapText="1"/>
      <protection locked="0"/>
    </xf>
    <xf numFmtId="3" fontId="17" fillId="0" borderId="61" xfId="0" applyNumberFormat="1" applyFont="1" applyBorder="1" applyAlignment="1" applyProtection="1">
      <alignment horizontal="center" vertical="center" wrapText="1"/>
      <protection locked="0"/>
    </xf>
    <xf numFmtId="0" fontId="1" fillId="39" borderId="0" xfId="0" applyFont="1" applyFill="1" applyAlignment="1" applyProtection="1">
      <alignment horizontal="center"/>
      <protection locked="0"/>
    </xf>
    <xf numFmtId="0" fontId="0" fillId="39" borderId="26" xfId="0" applyFill="1" applyBorder="1" applyAlignment="1" applyProtection="1">
      <alignment horizontal="left"/>
      <protection locked="0"/>
    </xf>
    <xf numFmtId="0" fontId="0" fillId="39" borderId="27" xfId="0" applyFill="1" applyBorder="1" applyAlignment="1" applyProtection="1">
      <alignment horizontal="left"/>
      <protection locked="0"/>
    </xf>
    <xf numFmtId="0" fontId="0" fillId="39" borderId="74" xfId="0" applyFill="1" applyBorder="1" applyAlignment="1" applyProtection="1">
      <alignment horizontal="left"/>
      <protection locked="0"/>
    </xf>
    <xf numFmtId="0" fontId="0" fillId="39" borderId="28" xfId="0" applyFill="1" applyBorder="1" applyAlignment="1" applyProtection="1">
      <alignment horizontal="left"/>
      <protection locked="0"/>
    </xf>
    <xf numFmtId="3" fontId="0" fillId="39" borderId="26" xfId="0" applyNumberFormat="1" applyFill="1" applyBorder="1" applyAlignment="1" applyProtection="1">
      <alignment horizontal="right"/>
      <protection locked="0"/>
    </xf>
    <xf numFmtId="3" fontId="0" fillId="39" borderId="74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3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39" borderId="62" xfId="0" applyFill="1" applyBorder="1" applyAlignment="1" applyProtection="1">
      <alignment horizontal="left"/>
      <protection locked="0"/>
    </xf>
    <xf numFmtId="0" fontId="0" fillId="39" borderId="88" xfId="0" applyFill="1" applyBorder="1" applyAlignment="1" applyProtection="1">
      <alignment horizontal="left"/>
      <protection locked="0"/>
    </xf>
    <xf numFmtId="0" fontId="0" fillId="39" borderId="52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 applyProtection="1">
      <alignment horizontal="left"/>
      <protection/>
    </xf>
    <xf numFmtId="15" fontId="17" fillId="0" borderId="0" xfId="0" applyNumberFormat="1" applyFont="1" applyFill="1" applyBorder="1" applyAlignment="1" applyProtection="1">
      <alignment horizontal="left"/>
      <protection/>
    </xf>
    <xf numFmtId="14" fontId="17" fillId="0" borderId="0" xfId="0" applyNumberFormat="1" applyFont="1" applyBorder="1" applyAlignment="1" applyProtection="1">
      <alignment horizontal="right"/>
      <protection/>
    </xf>
    <xf numFmtId="14" fontId="17" fillId="0" borderId="40" xfId="0" applyNumberFormat="1" applyFont="1" applyBorder="1" applyAlignment="1" applyProtection="1">
      <alignment horizontal="right"/>
      <protection/>
    </xf>
    <xf numFmtId="0" fontId="0" fillId="39" borderId="26" xfId="0" applyNumberFormat="1" applyFill="1" applyBorder="1" applyAlignment="1" applyProtection="1">
      <alignment horizontal="center"/>
      <protection locked="0"/>
    </xf>
    <xf numFmtId="0" fontId="0" fillId="39" borderId="28" xfId="0" applyNumberForma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6" fillId="39" borderId="0" xfId="0" applyFont="1" applyFill="1" applyAlignment="1" applyProtection="1">
      <alignment horizontal="center"/>
      <protection locked="0"/>
    </xf>
    <xf numFmtId="0" fontId="56" fillId="0" borderId="0" xfId="0" applyFont="1" applyAlignment="1">
      <alignment horizontal="left" vertical="center" wrapText="1"/>
    </xf>
    <xf numFmtId="0" fontId="23" fillId="0" borderId="85" xfId="0" applyFont="1" applyBorder="1" applyAlignment="1" applyProtection="1">
      <alignment vertical="center" wrapText="1"/>
      <protection locked="0"/>
    </xf>
    <xf numFmtId="0" fontId="23" fillId="0" borderId="45" xfId="0" applyFont="1" applyBorder="1" applyAlignment="1" applyProtection="1">
      <alignment vertical="center" wrapText="1"/>
      <protection locked="0"/>
    </xf>
    <xf numFmtId="0" fontId="17" fillId="51" borderId="85" xfId="0" applyFont="1" applyFill="1" applyBorder="1" applyAlignment="1">
      <alignment horizontal="center" wrapText="1"/>
    </xf>
    <xf numFmtId="0" fontId="17" fillId="51" borderId="45" xfId="0" applyFont="1" applyFill="1" applyBorder="1" applyAlignment="1">
      <alignment horizontal="center" wrapText="1"/>
    </xf>
    <xf numFmtId="0" fontId="58" fillId="0" borderId="0" xfId="0" applyFont="1" applyAlignment="1">
      <alignment vertical="center" wrapText="1"/>
    </xf>
    <xf numFmtId="0" fontId="17" fillId="52" borderId="44" xfId="0" applyFont="1" applyFill="1" applyBorder="1" applyAlignment="1">
      <alignment horizontal="center" vertical="top" wrapText="1"/>
    </xf>
    <xf numFmtId="0" fontId="17" fillId="52" borderId="85" xfId="0" applyFont="1" applyFill="1" applyBorder="1" applyAlignment="1">
      <alignment horizontal="center" vertical="top" wrapText="1"/>
    </xf>
    <xf numFmtId="0" fontId="0" fillId="36" borderId="70" xfId="0" applyFill="1" applyBorder="1" applyAlignment="1" applyProtection="1">
      <alignment horizontal="center"/>
      <protection locked="0"/>
    </xf>
    <xf numFmtId="0" fontId="0" fillId="36" borderId="33" xfId="0" applyFill="1" applyBorder="1" applyAlignment="1" applyProtection="1">
      <alignment horizontal="center"/>
      <protection locked="0"/>
    </xf>
    <xf numFmtId="0" fontId="1" fillId="36" borderId="76" xfId="0" applyFont="1" applyFill="1" applyBorder="1" applyAlignment="1" applyProtection="1">
      <alignment horizontal="center" vertical="top" wrapText="1"/>
      <protection locked="0"/>
    </xf>
    <xf numFmtId="0" fontId="1" fillId="36" borderId="78" xfId="0" applyFont="1" applyFill="1" applyBorder="1" applyAlignment="1" applyProtection="1">
      <alignment horizontal="center" vertical="top" wrapText="1"/>
      <protection locked="0"/>
    </xf>
    <xf numFmtId="0" fontId="23" fillId="0" borderId="26" xfId="0" applyFont="1" applyBorder="1" applyAlignment="1" applyProtection="1">
      <alignment vertical="top" wrapText="1"/>
      <protection locked="0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0" borderId="74" xfId="0" applyFont="1" applyBorder="1" applyAlignment="1" applyProtection="1">
      <alignment vertical="top" wrapText="1"/>
      <protection locked="0"/>
    </xf>
    <xf numFmtId="0" fontId="1" fillId="52" borderId="64" xfId="0" applyFont="1" applyFill="1" applyBorder="1" applyAlignment="1">
      <alignment horizontal="center" vertical="center" wrapText="1"/>
    </xf>
    <xf numFmtId="0" fontId="1" fillId="52" borderId="2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vertical="top"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3" fillId="0" borderId="74" xfId="0" applyFont="1" applyBorder="1" applyAlignment="1" applyProtection="1">
      <alignment vertical="top" wrapText="1"/>
      <protection/>
    </xf>
    <xf numFmtId="0" fontId="23" fillId="0" borderId="89" xfId="0" applyFont="1" applyBorder="1" applyAlignment="1" applyProtection="1">
      <alignment vertical="top" wrapText="1"/>
      <protection locked="0"/>
    </xf>
    <xf numFmtId="0" fontId="23" fillId="0" borderId="56" xfId="0" applyFont="1" applyBorder="1" applyAlignment="1" applyProtection="1">
      <alignment vertical="top" wrapText="1"/>
      <protection locked="0"/>
    </xf>
    <xf numFmtId="0" fontId="23" fillId="0" borderId="42" xfId="0" applyFont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0" fillId="0" borderId="56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center"/>
      <protection/>
    </xf>
    <xf numFmtId="0" fontId="4" fillId="36" borderId="70" xfId="0" applyFont="1" applyFill="1" applyBorder="1" applyAlignment="1" applyProtection="1">
      <alignment horizontal="center"/>
      <protection/>
    </xf>
    <xf numFmtId="0" fontId="4" fillId="36" borderId="33" xfId="0" applyFont="1" applyFill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4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58" fillId="0" borderId="66" xfId="0" applyFont="1" applyBorder="1" applyAlignment="1" applyProtection="1">
      <alignment horizont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74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4" fillId="43" borderId="39" xfId="0" applyFont="1" applyFill="1" applyBorder="1" applyAlignment="1" applyProtection="1">
      <alignment horizontal="left"/>
      <protection/>
    </xf>
    <xf numFmtId="0" fontId="4" fillId="43" borderId="0" xfId="0" applyFont="1" applyFill="1" applyBorder="1" applyAlignment="1" applyProtection="1">
      <alignment horizontal="left"/>
      <protection/>
    </xf>
    <xf numFmtId="213" fontId="17" fillId="39" borderId="0" xfId="0" applyNumberFormat="1" applyFont="1" applyFill="1" applyBorder="1" applyAlignment="1" applyProtection="1">
      <alignment horizontal="center"/>
      <protection locked="0"/>
    </xf>
    <xf numFmtId="213" fontId="17" fillId="39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" xfId="42"/>
    <cellStyle name="En-tete1" xfId="43"/>
    <cellStyle name="En-tete2" xfId="44"/>
    <cellStyle name="Entrée" xfId="45"/>
    <cellStyle name="Financier" xfId="46"/>
    <cellStyle name="Fixe" xfId="47"/>
    <cellStyle name="Insatisfaisant" xfId="48"/>
    <cellStyle name="Hyperlink" xfId="49"/>
    <cellStyle name="Followed Hyperlink" xfId="50"/>
    <cellStyle name="Comma" xfId="51"/>
    <cellStyle name="Comma [0]" xfId="52"/>
    <cellStyle name="Monetaire" xfId="53"/>
    <cellStyle name="Currency" xfId="54"/>
    <cellStyle name="Currency [0]" xfId="55"/>
    <cellStyle name="Neutre" xfId="56"/>
    <cellStyle name="Normal_COGERAL plafond taxe pro." xfId="57"/>
    <cellStyle name="Normal_CONGES PAYES provision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92">
    <dxf>
      <fill>
        <patternFill>
          <bgColor indexed="34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6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35"/>
        </patternFill>
      </fill>
    </dxf>
    <dxf/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/>
        <color auto="1"/>
      </font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17</xdr:row>
      <xdr:rowOff>114300</xdr:rowOff>
    </xdr:from>
    <xdr:to>
      <xdr:col>5</xdr:col>
      <xdr:colOff>1152525</xdr:colOff>
      <xdr:row>17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5762625" y="3695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58</xdr:row>
      <xdr:rowOff>0</xdr:rowOff>
    </xdr:from>
    <xdr:to>
      <xdr:col>5</xdr:col>
      <xdr:colOff>0</xdr:colOff>
      <xdr:row>60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48175" y="9677400"/>
          <a:ext cx="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114300</xdr:rowOff>
    </xdr:from>
    <xdr:to>
      <xdr:col>5</xdr:col>
      <xdr:colOff>0</xdr:colOff>
      <xdr:row>88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48175" y="14554200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</xdr:row>
      <xdr:rowOff>85725</xdr:rowOff>
    </xdr:from>
    <xdr:to>
      <xdr:col>1</xdr:col>
      <xdr:colOff>514350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695325" y="145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85725</xdr:rowOff>
    </xdr:from>
    <xdr:to>
      <xdr:col>1</xdr:col>
      <xdr:colOff>514350</xdr:colOff>
      <xdr:row>19</xdr:row>
      <xdr:rowOff>85725</xdr:rowOff>
    </xdr:to>
    <xdr:sp>
      <xdr:nvSpPr>
        <xdr:cNvPr id="2" name="Line 2"/>
        <xdr:cNvSpPr>
          <a:spLocks/>
        </xdr:cNvSpPr>
      </xdr:nvSpPr>
      <xdr:spPr>
        <a:xfrm>
          <a:off x="695325" y="3638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85725</xdr:rowOff>
    </xdr:from>
    <xdr:to>
      <xdr:col>1</xdr:col>
      <xdr:colOff>514350</xdr:colOff>
      <xdr:row>31</xdr:row>
      <xdr:rowOff>85725</xdr:rowOff>
    </xdr:to>
    <xdr:sp>
      <xdr:nvSpPr>
        <xdr:cNvPr id="3" name="Line 3"/>
        <xdr:cNvSpPr>
          <a:spLocks/>
        </xdr:cNvSpPr>
      </xdr:nvSpPr>
      <xdr:spPr>
        <a:xfrm>
          <a:off x="695325" y="581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44</xdr:row>
      <xdr:rowOff>85725</xdr:rowOff>
    </xdr:from>
    <xdr:to>
      <xdr:col>1</xdr:col>
      <xdr:colOff>514350</xdr:colOff>
      <xdr:row>44</xdr:row>
      <xdr:rowOff>85725</xdr:rowOff>
    </xdr:to>
    <xdr:sp>
      <xdr:nvSpPr>
        <xdr:cNvPr id="4" name="Line 4"/>
        <xdr:cNvSpPr>
          <a:spLocks/>
        </xdr:cNvSpPr>
      </xdr:nvSpPr>
      <xdr:spPr>
        <a:xfrm>
          <a:off x="695325" y="8162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56</xdr:row>
      <xdr:rowOff>85725</xdr:rowOff>
    </xdr:from>
    <xdr:to>
      <xdr:col>1</xdr:col>
      <xdr:colOff>514350</xdr:colOff>
      <xdr:row>56</xdr:row>
      <xdr:rowOff>85725</xdr:rowOff>
    </xdr:to>
    <xdr:sp>
      <xdr:nvSpPr>
        <xdr:cNvPr id="5" name="Line 5"/>
        <xdr:cNvSpPr>
          <a:spLocks/>
        </xdr:cNvSpPr>
      </xdr:nvSpPr>
      <xdr:spPr>
        <a:xfrm>
          <a:off x="695325" y="10344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68</xdr:row>
      <xdr:rowOff>85725</xdr:rowOff>
    </xdr:from>
    <xdr:to>
      <xdr:col>1</xdr:col>
      <xdr:colOff>514350</xdr:colOff>
      <xdr:row>68</xdr:row>
      <xdr:rowOff>85725</xdr:rowOff>
    </xdr:to>
    <xdr:sp>
      <xdr:nvSpPr>
        <xdr:cNvPr id="6" name="Line 6"/>
        <xdr:cNvSpPr>
          <a:spLocks/>
        </xdr:cNvSpPr>
      </xdr:nvSpPr>
      <xdr:spPr>
        <a:xfrm>
          <a:off x="695325" y="12525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17</xdr:row>
      <xdr:rowOff>114300</xdr:rowOff>
    </xdr:from>
    <xdr:to>
      <xdr:col>5</xdr:col>
      <xdr:colOff>1152525</xdr:colOff>
      <xdr:row>17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810250" y="3695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30</xdr:row>
      <xdr:rowOff>152400</xdr:rowOff>
    </xdr:from>
    <xdr:to>
      <xdr:col>12</xdr:col>
      <xdr:colOff>352425</xdr:colOff>
      <xdr:row>33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106025" y="65722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31</xdr:row>
      <xdr:rowOff>19050</xdr:rowOff>
    </xdr:from>
    <xdr:to>
      <xdr:col>13</xdr:col>
      <xdr:colOff>390525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944225" y="66103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31</xdr:row>
      <xdr:rowOff>19050</xdr:rowOff>
    </xdr:from>
    <xdr:to>
      <xdr:col>14</xdr:col>
      <xdr:colOff>361950</xdr:colOff>
      <xdr:row>35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1630025" y="6610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20</xdr:row>
      <xdr:rowOff>9525</xdr:rowOff>
    </xdr:from>
    <xdr:to>
      <xdr:col>3</xdr:col>
      <xdr:colOff>514350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4000500" y="4524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9525</xdr:rowOff>
    </xdr:from>
    <xdr:to>
      <xdr:col>3</xdr:col>
      <xdr:colOff>514350</xdr:colOff>
      <xdr:row>30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4000500" y="6276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9525</xdr:rowOff>
    </xdr:from>
    <xdr:to>
      <xdr:col>4</xdr:col>
      <xdr:colOff>514350</xdr:colOff>
      <xdr:row>21</xdr:row>
      <xdr:rowOff>38100</xdr:rowOff>
    </xdr:to>
    <xdr:sp>
      <xdr:nvSpPr>
        <xdr:cNvPr id="3" name="Line 5"/>
        <xdr:cNvSpPr>
          <a:spLocks/>
        </xdr:cNvSpPr>
      </xdr:nvSpPr>
      <xdr:spPr>
        <a:xfrm flipV="1">
          <a:off x="4981575" y="4524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9525</xdr:rowOff>
    </xdr:from>
    <xdr:to>
      <xdr:col>3</xdr:col>
      <xdr:colOff>514350</xdr:colOff>
      <xdr:row>30</xdr:row>
      <xdr:rowOff>38100</xdr:rowOff>
    </xdr:to>
    <xdr:sp>
      <xdr:nvSpPr>
        <xdr:cNvPr id="4" name="Line 6"/>
        <xdr:cNvSpPr>
          <a:spLocks/>
        </xdr:cNvSpPr>
      </xdr:nvSpPr>
      <xdr:spPr>
        <a:xfrm flipV="1">
          <a:off x="4000500" y="6276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29</xdr:row>
      <xdr:rowOff>9525</xdr:rowOff>
    </xdr:from>
    <xdr:to>
      <xdr:col>4</xdr:col>
      <xdr:colOff>514350</xdr:colOff>
      <xdr:row>30</xdr:row>
      <xdr:rowOff>38100</xdr:rowOff>
    </xdr:to>
    <xdr:sp>
      <xdr:nvSpPr>
        <xdr:cNvPr id="5" name="Line 7"/>
        <xdr:cNvSpPr>
          <a:spLocks/>
        </xdr:cNvSpPr>
      </xdr:nvSpPr>
      <xdr:spPr>
        <a:xfrm flipV="1">
          <a:off x="4981575" y="6276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9525</xdr:rowOff>
    </xdr:from>
    <xdr:to>
      <xdr:col>3</xdr:col>
      <xdr:colOff>514350</xdr:colOff>
      <xdr:row>39</xdr:row>
      <xdr:rowOff>38100</xdr:rowOff>
    </xdr:to>
    <xdr:sp>
      <xdr:nvSpPr>
        <xdr:cNvPr id="6" name="Line 8"/>
        <xdr:cNvSpPr>
          <a:spLocks/>
        </xdr:cNvSpPr>
      </xdr:nvSpPr>
      <xdr:spPr>
        <a:xfrm flipV="1">
          <a:off x="4000500" y="7962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38</xdr:row>
      <xdr:rowOff>9525</xdr:rowOff>
    </xdr:from>
    <xdr:to>
      <xdr:col>4</xdr:col>
      <xdr:colOff>514350</xdr:colOff>
      <xdr:row>39</xdr:row>
      <xdr:rowOff>38100</xdr:rowOff>
    </xdr:to>
    <xdr:sp>
      <xdr:nvSpPr>
        <xdr:cNvPr id="7" name="Line 9"/>
        <xdr:cNvSpPr>
          <a:spLocks/>
        </xdr:cNvSpPr>
      </xdr:nvSpPr>
      <xdr:spPr>
        <a:xfrm flipV="1">
          <a:off x="4981575" y="7962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9525</xdr:rowOff>
    </xdr:from>
    <xdr:to>
      <xdr:col>3</xdr:col>
      <xdr:colOff>514350</xdr:colOff>
      <xdr:row>30</xdr:row>
      <xdr:rowOff>38100</xdr:rowOff>
    </xdr:to>
    <xdr:sp>
      <xdr:nvSpPr>
        <xdr:cNvPr id="8" name="Line 10"/>
        <xdr:cNvSpPr>
          <a:spLocks/>
        </xdr:cNvSpPr>
      </xdr:nvSpPr>
      <xdr:spPr>
        <a:xfrm flipV="1">
          <a:off x="4000500" y="6276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29</xdr:row>
      <xdr:rowOff>9525</xdr:rowOff>
    </xdr:from>
    <xdr:to>
      <xdr:col>4</xdr:col>
      <xdr:colOff>514350</xdr:colOff>
      <xdr:row>30</xdr:row>
      <xdr:rowOff>38100</xdr:rowOff>
    </xdr:to>
    <xdr:sp>
      <xdr:nvSpPr>
        <xdr:cNvPr id="9" name="Line 11"/>
        <xdr:cNvSpPr>
          <a:spLocks/>
        </xdr:cNvSpPr>
      </xdr:nvSpPr>
      <xdr:spPr>
        <a:xfrm flipV="1">
          <a:off x="4981575" y="6276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9525</xdr:rowOff>
    </xdr:from>
    <xdr:to>
      <xdr:col>3</xdr:col>
      <xdr:colOff>514350</xdr:colOff>
      <xdr:row>39</xdr:row>
      <xdr:rowOff>38100</xdr:rowOff>
    </xdr:to>
    <xdr:sp>
      <xdr:nvSpPr>
        <xdr:cNvPr id="10" name="Line 12"/>
        <xdr:cNvSpPr>
          <a:spLocks/>
        </xdr:cNvSpPr>
      </xdr:nvSpPr>
      <xdr:spPr>
        <a:xfrm flipV="1">
          <a:off x="4000500" y="7962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38</xdr:row>
      <xdr:rowOff>9525</xdr:rowOff>
    </xdr:from>
    <xdr:to>
      <xdr:col>4</xdr:col>
      <xdr:colOff>514350</xdr:colOff>
      <xdr:row>39</xdr:row>
      <xdr:rowOff>38100</xdr:rowOff>
    </xdr:to>
    <xdr:sp>
      <xdr:nvSpPr>
        <xdr:cNvPr id="11" name="Line 13"/>
        <xdr:cNvSpPr>
          <a:spLocks/>
        </xdr:cNvSpPr>
      </xdr:nvSpPr>
      <xdr:spPr>
        <a:xfrm flipV="1">
          <a:off x="4981575" y="7962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19</xdr:row>
      <xdr:rowOff>133350</xdr:rowOff>
    </xdr:from>
    <xdr:to>
      <xdr:col>1</xdr:col>
      <xdr:colOff>676275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3705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7</xdr:row>
      <xdr:rowOff>209550</xdr:rowOff>
    </xdr:from>
    <xdr:to>
      <xdr:col>2</xdr:col>
      <xdr:colOff>904875</xdr:colOff>
      <xdr:row>7</xdr:row>
      <xdr:rowOff>209550</xdr:rowOff>
    </xdr:to>
    <xdr:sp>
      <xdr:nvSpPr>
        <xdr:cNvPr id="1" name="Line 8"/>
        <xdr:cNvSpPr>
          <a:spLocks/>
        </xdr:cNvSpPr>
      </xdr:nvSpPr>
      <xdr:spPr>
        <a:xfrm>
          <a:off x="2352675" y="260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119</xdr:row>
      <xdr:rowOff>0</xdr:rowOff>
    </xdr:from>
    <xdr:to>
      <xdr:col>3</xdr:col>
      <xdr:colOff>381000</xdr:colOff>
      <xdr:row>119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810000" y="20783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48</xdr:row>
      <xdr:rowOff>304800</xdr:rowOff>
    </xdr:from>
    <xdr:to>
      <xdr:col>0</xdr:col>
      <xdr:colOff>2000250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790700" y="10077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1800225</xdr:colOff>
      <xdr:row>52</xdr:row>
      <xdr:rowOff>266700</xdr:rowOff>
    </xdr:from>
    <xdr:to>
      <xdr:col>0</xdr:col>
      <xdr:colOff>2028825</xdr:colOff>
      <xdr:row>52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800225" y="11725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7.421875" style="0" customWidth="1"/>
    <col min="2" max="2" width="18.421875" style="0" customWidth="1"/>
    <col min="3" max="3" width="15.7109375" style="0" customWidth="1"/>
    <col min="4" max="4" width="10.28125" style="0" customWidth="1"/>
    <col min="6" max="6" width="9.421875" style="0" customWidth="1"/>
  </cols>
  <sheetData>
    <row r="1" spans="1:6" ht="23.25">
      <c r="A1" s="698"/>
      <c r="B1" s="506"/>
      <c r="C1" s="506"/>
      <c r="D1" s="506"/>
      <c r="E1" s="506"/>
      <c r="F1" s="804" t="s">
        <v>561</v>
      </c>
    </row>
    <row r="2" spans="1:6" ht="20.25">
      <c r="A2" s="1581" t="s">
        <v>562</v>
      </c>
      <c r="B2" s="1582"/>
      <c r="C2" s="1582"/>
      <c r="D2" s="1582"/>
      <c r="E2" s="1582"/>
      <c r="F2" s="1583"/>
    </row>
    <row r="3" spans="1:6" ht="20.25">
      <c r="A3" s="1584"/>
      <c r="B3" s="1585"/>
      <c r="C3" s="1585"/>
      <c r="D3" s="1585"/>
      <c r="E3" s="1585"/>
      <c r="F3" s="1586"/>
    </row>
    <row r="4" spans="1:6" ht="20.25">
      <c r="A4" s="1587"/>
      <c r="B4" s="1588"/>
      <c r="C4" s="1588"/>
      <c r="D4" s="1588"/>
      <c r="E4" s="1588"/>
      <c r="F4" s="1589"/>
    </row>
    <row r="5" spans="1:6" ht="12.75">
      <c r="A5" s="701"/>
      <c r="B5" s="455"/>
      <c r="C5" s="455"/>
      <c r="D5" s="455"/>
      <c r="E5" s="455"/>
      <c r="F5" s="703"/>
    </row>
    <row r="6" spans="1:6" ht="15">
      <c r="A6" s="1590" t="s">
        <v>906</v>
      </c>
      <c r="B6" s="2142"/>
      <c r="C6" s="2142"/>
      <c r="D6" s="702"/>
      <c r="E6" s="1067"/>
      <c r="F6" s="703"/>
    </row>
    <row r="7" spans="1:6" ht="15">
      <c r="A7" s="1591" t="s">
        <v>563</v>
      </c>
      <c r="B7" s="1580"/>
      <c r="C7" s="1592"/>
      <c r="D7" s="702"/>
      <c r="E7" s="1067"/>
      <c r="F7" s="703"/>
    </row>
    <row r="8" spans="1:6" ht="15">
      <c r="A8" s="1593">
        <f>IF(AND(B6&lt;&gt;"",B7&lt;&gt;""),"Confirmez-vous les 2 messages ?","")</f>
      </c>
      <c r="B8" s="1799"/>
      <c r="C8" s="2143">
        <f>IF(B8="non","inutile de continuer !!!!","")</f>
      </c>
      <c r="D8" s="2143"/>
      <c r="E8" s="2143"/>
      <c r="F8" s="703"/>
    </row>
    <row r="9" spans="1:6" ht="15">
      <c r="A9" s="1590" t="s">
        <v>908</v>
      </c>
      <c r="B9" s="469"/>
      <c r="C9" s="702"/>
      <c r="D9" s="702"/>
      <c r="E9" s="1067"/>
      <c r="F9" s="703"/>
    </row>
    <row r="10" spans="1:6" ht="15">
      <c r="A10" s="1591" t="s">
        <v>564</v>
      </c>
      <c r="B10" s="1580"/>
      <c r="C10" s="702"/>
      <c r="D10" s="702"/>
      <c r="E10" s="1067"/>
      <c r="F10" s="703"/>
    </row>
    <row r="11" spans="1:6" ht="15">
      <c r="A11" s="1593" t="s">
        <v>909</v>
      </c>
      <c r="B11" s="469"/>
      <c r="C11" s="702"/>
      <c r="D11" s="702"/>
      <c r="E11" s="1067"/>
      <c r="F11" s="703"/>
    </row>
    <row r="12" spans="1:6" ht="12.75">
      <c r="A12" s="1595"/>
      <c r="B12" s="577"/>
      <c r="C12" s="577"/>
      <c r="D12" s="577"/>
      <c r="E12" s="577"/>
      <c r="F12" s="1596"/>
    </row>
    <row r="13" spans="1:6" ht="12.75">
      <c r="A13" s="1597"/>
      <c r="B13" s="1598"/>
      <c r="C13" s="1598"/>
      <c r="D13" s="1598"/>
      <c r="E13" s="1598"/>
      <c r="F13" s="1599"/>
    </row>
    <row r="14" spans="1:6" ht="20.25">
      <c r="A14" s="1581" t="s">
        <v>566</v>
      </c>
      <c r="B14" s="1582"/>
      <c r="C14" s="1582"/>
      <c r="D14" s="1582"/>
      <c r="E14" s="1582"/>
      <c r="F14" s="1583"/>
    </row>
    <row r="15" spans="1:6" ht="20.25">
      <c r="A15" s="1584"/>
      <c r="B15" s="1585"/>
      <c r="C15" s="1585"/>
      <c r="D15" s="1585"/>
      <c r="E15" s="1585"/>
      <c r="F15" s="1586"/>
    </row>
    <row r="16" spans="1:6" ht="12.75">
      <c r="A16" s="1600"/>
      <c r="B16" s="1601"/>
      <c r="C16" s="1601"/>
      <c r="D16" s="1601"/>
      <c r="E16" s="1601"/>
      <c r="F16" s="1602"/>
    </row>
    <row r="17" spans="1:6" ht="15">
      <c r="A17" s="2128" t="s">
        <v>615</v>
      </c>
      <c r="B17" s="2129"/>
      <c r="C17" s="1830"/>
      <c r="D17" s="2144">
        <f>IF(C17="nouveau dossier","mettre néant aux 4 points ci-dessous",IF(C17="non","obligatoire !",""))</f>
      </c>
      <c r="E17" s="2144"/>
      <c r="F17" s="2145"/>
    </row>
    <row r="18" spans="1:6" ht="15">
      <c r="A18" s="2128" t="s">
        <v>617</v>
      </c>
      <c r="B18" s="2129"/>
      <c r="C18" s="1830"/>
      <c r="D18" s="2130">
        <f>IF(C18="non","obligatoire !","")</f>
      </c>
      <c r="E18" s="2130"/>
      <c r="F18" s="1596"/>
    </row>
    <row r="19" spans="1:6" ht="15">
      <c r="A19" s="2128" t="s">
        <v>618</v>
      </c>
      <c r="B19" s="2129"/>
      <c r="C19" s="1830"/>
      <c r="D19" s="2130">
        <f>IF(C19="non","obligatoire !","")</f>
      </c>
      <c r="E19" s="2130"/>
      <c r="F19" s="1596"/>
    </row>
    <row r="20" spans="1:6" ht="15">
      <c r="A20" s="2128" t="s">
        <v>619</v>
      </c>
      <c r="B20" s="2129"/>
      <c r="C20" s="1830"/>
      <c r="D20" s="2130">
        <f>IF(C20="non","obligatoire !","")</f>
      </c>
      <c r="E20" s="2130"/>
      <c r="F20" s="1596"/>
    </row>
    <row r="21" spans="1:6" ht="15">
      <c r="A21" s="2128" t="s">
        <v>620</v>
      </c>
      <c r="B21" s="2129"/>
      <c r="C21" s="1830"/>
      <c r="D21" s="2130">
        <f>IF(C21="non","obligatoire !","")</f>
      </c>
      <c r="E21" s="2130"/>
      <c r="F21" s="1596"/>
    </row>
    <row r="22" spans="1:6" ht="12.75">
      <c r="A22" s="1595"/>
      <c r="B22" s="577"/>
      <c r="C22" s="577"/>
      <c r="D22" s="577"/>
      <c r="E22" s="577"/>
      <c r="F22" s="1596"/>
    </row>
    <row r="23" spans="1:6" ht="15">
      <c r="A23" s="2128" t="s">
        <v>621</v>
      </c>
      <c r="B23" s="2129"/>
      <c r="C23" s="1798"/>
      <c r="D23" s="2130">
        <f>IF(C23="oui","mettre à jour Fiche A1 - 2°)","")</f>
      </c>
      <c r="E23" s="2130"/>
      <c r="F23" s="2131"/>
    </row>
    <row r="24" spans="1:6" ht="12.75">
      <c r="A24" s="1595"/>
      <c r="B24" s="577"/>
      <c r="C24" s="577"/>
      <c r="D24" s="577"/>
      <c r="E24" s="577"/>
      <c r="F24" s="1596"/>
    </row>
    <row r="25" spans="1:6" ht="15">
      <c r="A25" s="2128" t="s">
        <v>616</v>
      </c>
      <c r="B25" s="2129"/>
      <c r="C25" s="2129"/>
      <c r="D25" s="2129"/>
      <c r="E25" s="2129"/>
      <c r="F25" s="2141"/>
    </row>
    <row r="26" spans="1:6" ht="12.75">
      <c r="A26" s="1595"/>
      <c r="B26" s="577"/>
      <c r="C26" s="577"/>
      <c r="D26" s="577"/>
      <c r="E26" s="577"/>
      <c r="F26" s="1596"/>
    </row>
    <row r="27" spans="1:6" ht="15">
      <c r="A27" s="2128" t="s">
        <v>568</v>
      </c>
      <c r="B27" s="2129"/>
      <c r="C27" s="1798"/>
      <c r="D27" s="2130">
        <f>IF(C27="non","vous devriez le faire !","")</f>
      </c>
      <c r="E27" s="2130"/>
      <c r="F27" s="2131"/>
    </row>
    <row r="28" spans="1:6" ht="15">
      <c r="A28" s="2128" t="s">
        <v>567</v>
      </c>
      <c r="B28" s="2129"/>
      <c r="C28" s="1798"/>
      <c r="D28" s="2130">
        <f>IF(C28="non","vous devriez le faire !","")</f>
      </c>
      <c r="E28" s="2130"/>
      <c r="F28" s="2131"/>
    </row>
    <row r="29" spans="1:6" ht="15">
      <c r="A29" s="2128" t="s">
        <v>569</v>
      </c>
      <c r="B29" s="2129"/>
      <c r="C29" s="1798"/>
      <c r="D29" s="2130">
        <f>IF(C29="non","vous devriez le faire !","")</f>
      </c>
      <c r="E29" s="2130"/>
      <c r="F29" s="2131"/>
    </row>
    <row r="30" spans="1:6" ht="15">
      <c r="A30" s="1603"/>
      <c r="B30" s="1604"/>
      <c r="C30" s="1598"/>
      <c r="D30" s="1598"/>
      <c r="E30" s="1598"/>
      <c r="F30" s="1599"/>
    </row>
    <row r="31" spans="1:6" ht="12.75">
      <c r="A31" s="2132" t="str">
        <f>IF(OR(B6="",B7="",B9="",B10="",B11="",C17="",C18="",C19="",C20="",C21="",C23="",C27="",C28="",C29=""),"Il manque une ou des réponses","Commencez à la fiche B1, les autres fiches du cycle A étant complétées en final")</f>
        <v>Il manque une ou des réponses</v>
      </c>
      <c r="B31" s="2133"/>
      <c r="C31" s="2133"/>
      <c r="D31" s="2133"/>
      <c r="E31" s="2133"/>
      <c r="F31" s="2134"/>
    </row>
    <row r="32" spans="1:6" ht="12.75">
      <c r="A32" s="2135"/>
      <c r="B32" s="2136"/>
      <c r="C32" s="2136"/>
      <c r="D32" s="2136"/>
      <c r="E32" s="2136"/>
      <c r="F32" s="2137"/>
    </row>
    <row r="33" spans="1:6" ht="12.75">
      <c r="A33" s="2135"/>
      <c r="B33" s="2136"/>
      <c r="C33" s="2136"/>
      <c r="D33" s="2136"/>
      <c r="E33" s="2136"/>
      <c r="F33" s="2137"/>
    </row>
    <row r="34" spans="1:6" ht="12.75">
      <c r="A34" s="2135"/>
      <c r="B34" s="2136"/>
      <c r="C34" s="2136"/>
      <c r="D34" s="2136"/>
      <c r="E34" s="2136"/>
      <c r="F34" s="2137"/>
    </row>
    <row r="35" spans="1:6" ht="12.75">
      <c r="A35" s="2135"/>
      <c r="B35" s="2136"/>
      <c r="C35" s="2136"/>
      <c r="D35" s="2136"/>
      <c r="E35" s="2136"/>
      <c r="F35" s="2137"/>
    </row>
    <row r="36" spans="1:6" ht="12.75">
      <c r="A36" s="2138"/>
      <c r="B36" s="2139"/>
      <c r="C36" s="2139"/>
      <c r="D36" s="2139"/>
      <c r="E36" s="2139"/>
      <c r="F36" s="2140"/>
    </row>
    <row r="37" spans="1:2" ht="15">
      <c r="A37" s="100"/>
      <c r="B37" s="100"/>
    </row>
    <row r="38" spans="1:2" ht="15">
      <c r="A38" s="100"/>
      <c r="B38" s="100"/>
    </row>
    <row r="39" spans="1:2" ht="15">
      <c r="A39" s="100"/>
      <c r="B39" s="100"/>
    </row>
    <row r="40" spans="1:2" ht="15">
      <c r="A40" s="100"/>
      <c r="B40" s="100"/>
    </row>
    <row r="41" spans="1:2" ht="15">
      <c r="A41" s="100"/>
      <c r="B41" s="100"/>
    </row>
    <row r="42" spans="1:2" ht="15">
      <c r="A42" s="100"/>
      <c r="B42" s="100"/>
    </row>
    <row r="43" spans="1:2" ht="15">
      <c r="A43" s="100"/>
      <c r="B43" s="100"/>
    </row>
    <row r="44" spans="1:2" ht="15">
      <c r="A44" s="100"/>
      <c r="B44" s="100"/>
    </row>
    <row r="45" spans="1:2" ht="15">
      <c r="A45" s="100"/>
      <c r="B45" s="100"/>
    </row>
    <row r="46" spans="1:2" ht="15">
      <c r="A46" s="100"/>
      <c r="B46" s="100"/>
    </row>
    <row r="47" spans="1:2" ht="15">
      <c r="A47" s="100"/>
      <c r="B47" s="100"/>
    </row>
    <row r="48" spans="1:2" ht="15">
      <c r="A48" s="100"/>
      <c r="B48" s="100"/>
    </row>
    <row r="49" spans="1:2" ht="15">
      <c r="A49" s="100"/>
      <c r="B49" s="100"/>
    </row>
    <row r="50" spans="1:2" ht="15">
      <c r="A50" s="100"/>
      <c r="B50" s="100"/>
    </row>
    <row r="51" spans="1:2" ht="15">
      <c r="A51" s="100"/>
      <c r="B51" s="100"/>
    </row>
    <row r="52" spans="1:2" ht="15">
      <c r="A52" s="100"/>
      <c r="B52" s="100"/>
    </row>
    <row r="53" spans="1:2" ht="15">
      <c r="A53" s="100"/>
      <c r="B53" s="100"/>
    </row>
    <row r="58" spans="1:2" ht="12.75">
      <c r="A58" t="s">
        <v>325</v>
      </c>
      <c r="B58" t="s">
        <v>565</v>
      </c>
    </row>
    <row r="59" spans="1:2" ht="12.75">
      <c r="A59" t="s">
        <v>326</v>
      </c>
      <c r="B59" t="s">
        <v>552</v>
      </c>
    </row>
    <row r="60" ht="12.75">
      <c r="A60" t="s">
        <v>323</v>
      </c>
    </row>
    <row r="63" spans="1:2" ht="12.75">
      <c r="A63" t="s">
        <v>325</v>
      </c>
      <c r="B63" t="s">
        <v>325</v>
      </c>
    </row>
    <row r="64" spans="1:2" ht="12.75">
      <c r="A64" t="s">
        <v>326</v>
      </c>
      <c r="B64" t="s">
        <v>326</v>
      </c>
    </row>
    <row r="65" spans="1:2" ht="12.75">
      <c r="A65" t="s">
        <v>614</v>
      </c>
      <c r="B65" t="s">
        <v>338</v>
      </c>
    </row>
  </sheetData>
  <sheetProtection password="E2A3" sheet="1" objects="1" scenarios="1"/>
  <mergeCells count="22">
    <mergeCell ref="B6:C6"/>
    <mergeCell ref="C8:E8"/>
    <mergeCell ref="A17:B17"/>
    <mergeCell ref="A18:B18"/>
    <mergeCell ref="D17:F17"/>
    <mergeCell ref="A19:B19"/>
    <mergeCell ref="D18:E18"/>
    <mergeCell ref="D19:E19"/>
    <mergeCell ref="A31:F36"/>
    <mergeCell ref="A29:B29"/>
    <mergeCell ref="D27:F27"/>
    <mergeCell ref="D28:F28"/>
    <mergeCell ref="D29:F29"/>
    <mergeCell ref="A25:F25"/>
    <mergeCell ref="A27:B27"/>
    <mergeCell ref="A28:B28"/>
    <mergeCell ref="D23:F23"/>
    <mergeCell ref="D21:E21"/>
    <mergeCell ref="D20:E20"/>
    <mergeCell ref="A20:B20"/>
    <mergeCell ref="A21:B21"/>
    <mergeCell ref="A23:B23"/>
  </mergeCells>
  <conditionalFormatting sqref="B8">
    <cfRule type="expression" priority="1" dxfId="0" stopIfTrue="1">
      <formula>$A$8="Confirmez-vous les 2 messages ?"</formula>
    </cfRule>
  </conditionalFormatting>
  <dataValidations count="8">
    <dataValidation type="list" allowBlank="1" showInputMessage="1" showErrorMessage="1" sqref="B8">
      <formula1>$A$58:$A$59</formula1>
    </dataValidation>
    <dataValidation allowBlank="1" showInputMessage="1" showErrorMessage="1" prompt="ATTENTION !!!!&#10;Vous devez obligatoirement démarrer à partir du fichier&#10;DR COGERAL - version 200X - n.xls que vous enregistrerez&#10;ensuite sous la référence du client.&#10;En aucun cas  vous ne pouvez démarrer d'un fichier déjà utilisé.&#10;" sqref="C7"/>
    <dataValidation allowBlank="1" showInputMessage="1" showErrorMessage="1" prompt="2 ème message !!!!&#10;Après avoir rentré le nom du client, vous continuez sur ce fichier. Le fichier source est donc DR COGERAL - version 200X - n.xls que vous enregistrerez ensuite sous la référence du client.&#10;&#10;" sqref="B7"/>
    <dataValidation allowBlank="1" showInputMessage="1" showErrorMessage="1" prompt="ATTENTION !!!!&#10;Vous devez obligatoirement démarrer à partir du fichier&#10;DR COGERAL - version 200N - n.xls que vous enregistrerez&#10;ensuite sous la référence du client.&#10;En aucun cas  vous ne pouvez démarrer d'un fichier déjà utilisé.&#10;" sqref="B6:C6"/>
    <dataValidation type="list" allowBlank="1" showInputMessage="1" showErrorMessage="1" sqref="B11">
      <formula1>$B$58:$B$59</formula1>
    </dataValidation>
    <dataValidation type="list" allowBlank="1" showInputMessage="1" showErrorMessage="1" sqref="C27:C29 C18:C20">
      <formula1>$A$58:$A$60</formula1>
    </dataValidation>
    <dataValidation type="list" allowBlank="1" showInputMessage="1" showErrorMessage="1" sqref="C17">
      <formula1>$A$63:$A$65</formula1>
    </dataValidation>
    <dataValidation type="list" allowBlank="1" showInputMessage="1" showErrorMessage="1" sqref="C23 C21">
      <formula1>$B$63:$B$65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8" r:id="rId1"/>
  <headerFooter alignWithMargins="0">
    <oddHeader>&amp;C&amp;"Arial,Gras"&amp;14&amp;A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79"/>
  <sheetViews>
    <sheetView showZeros="0" zoomScale="75" zoomScaleNormal="75" zoomScalePageLayoutView="0" workbookViewId="0" topLeftCell="A10">
      <selection activeCell="Q4" sqref="Q4"/>
    </sheetView>
  </sheetViews>
  <sheetFormatPr defaultColWidth="11.421875" defaultRowHeight="12.75"/>
  <cols>
    <col min="1" max="1" width="8.7109375" style="0" bestFit="1" customWidth="1"/>
    <col min="2" max="2" width="5.421875" style="0" customWidth="1"/>
    <col min="3" max="3" width="7.57421875" style="0" customWidth="1"/>
    <col min="4" max="4" width="11.00390625" style="0" bestFit="1" customWidth="1"/>
    <col min="5" max="5" width="5.8515625" style="0" customWidth="1"/>
    <col min="6" max="17" width="8.7109375" style="0" customWidth="1"/>
    <col min="18" max="18" width="0.85546875" style="0" customWidth="1"/>
  </cols>
  <sheetData>
    <row r="1" spans="1:18" ht="26.25">
      <c r="A1" s="451"/>
      <c r="B1" s="452"/>
      <c r="C1" s="452"/>
      <c r="D1" s="452"/>
      <c r="E1" s="490"/>
      <c r="F1" s="490"/>
      <c r="G1" s="490"/>
      <c r="H1" s="490"/>
      <c r="I1" s="1360"/>
      <c r="J1" s="1360"/>
      <c r="K1" s="1709"/>
      <c r="L1" s="740"/>
      <c r="M1" s="1463"/>
      <c r="N1" s="1710" t="s">
        <v>553</v>
      </c>
      <c r="O1" s="1361" t="s">
        <v>315</v>
      </c>
      <c r="P1" s="1463"/>
      <c r="Q1" s="1711" t="s">
        <v>929</v>
      </c>
      <c r="R1" s="467"/>
    </row>
    <row r="2" spans="1:18" ht="12.75">
      <c r="A2" s="454"/>
      <c r="B2" s="455"/>
      <c r="C2" s="455"/>
      <c r="D2" s="455"/>
      <c r="E2" s="494"/>
      <c r="F2" s="494"/>
      <c r="G2" s="494"/>
      <c r="H2" s="494"/>
      <c r="I2" s="494"/>
      <c r="J2" s="455"/>
      <c r="K2" s="497"/>
      <c r="L2" s="1712"/>
      <c r="M2" s="577"/>
      <c r="N2" s="577"/>
      <c r="O2" s="577"/>
      <c r="P2" s="497" t="s">
        <v>550</v>
      </c>
      <c r="Q2" s="1304" t="s">
        <v>623</v>
      </c>
      <c r="R2" s="467"/>
    </row>
    <row r="3" spans="1:18" ht="15">
      <c r="A3" s="478" t="s">
        <v>913</v>
      </c>
      <c r="B3" s="473"/>
      <c r="C3" s="2224">
        <f>'A1'!$B$6</f>
        <v>0</v>
      </c>
      <c r="D3" s="2224"/>
      <c r="E3" s="2225"/>
      <c r="F3" s="2225"/>
      <c r="G3" s="473"/>
      <c r="H3" s="473"/>
      <c r="I3" s="473"/>
      <c r="J3" s="498"/>
      <c r="K3" s="497"/>
      <c r="L3" s="1713"/>
      <c r="M3" s="577"/>
      <c r="N3" s="577"/>
      <c r="O3" s="577"/>
      <c r="P3" s="497" t="s">
        <v>908</v>
      </c>
      <c r="Q3" s="1776">
        <f>'A1'!C7</f>
        <v>0</v>
      </c>
      <c r="R3" s="467"/>
    </row>
    <row r="4" spans="1:18" ht="15.75" thickBot="1">
      <c r="A4" s="1305" t="s">
        <v>914</v>
      </c>
      <c r="B4" s="1306"/>
      <c r="C4" s="2263">
        <f>'A1'!$G$6</f>
        <v>0</v>
      </c>
      <c r="D4" s="2264"/>
      <c r="E4" s="1307"/>
      <c r="F4" s="1307"/>
      <c r="G4" s="1307"/>
      <c r="H4" s="1307"/>
      <c r="I4" s="1307"/>
      <c r="J4" s="532"/>
      <c r="K4" s="1308"/>
      <c r="L4" s="1714"/>
      <c r="M4" s="578"/>
      <c r="N4" s="578"/>
      <c r="O4" s="578"/>
      <c r="P4" s="1308" t="s">
        <v>910</v>
      </c>
      <c r="Q4" s="1777">
        <f>'A1'!C8</f>
        <v>0</v>
      </c>
      <c r="R4" s="467"/>
    </row>
    <row r="5" spans="1:18" ht="21" thickBot="1">
      <c r="A5" s="2177" t="s">
        <v>930</v>
      </c>
      <c r="B5" s="2178"/>
      <c r="C5" s="2178"/>
      <c r="D5" s="2178"/>
      <c r="E5" s="2178"/>
      <c r="F5" s="2178"/>
      <c r="G5" s="2178"/>
      <c r="H5" s="2178"/>
      <c r="I5" s="2178"/>
      <c r="J5" s="2178"/>
      <c r="K5" s="2178"/>
      <c r="L5" s="2178"/>
      <c r="M5" s="2178"/>
      <c r="N5" s="2178"/>
      <c r="O5" s="2178"/>
      <c r="P5" s="2178"/>
      <c r="Q5" s="2179"/>
      <c r="R5" s="467"/>
    </row>
    <row r="6" spans="1:18" ht="15.75" customHeight="1">
      <c r="A6" s="2270" t="s">
        <v>584</v>
      </c>
      <c r="B6" s="2271"/>
      <c r="C6" s="2271"/>
      <c r="D6" s="2271" t="s">
        <v>1004</v>
      </c>
      <c r="E6" s="2271"/>
      <c r="F6" s="2273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467"/>
    </row>
    <row r="7" spans="1:18" ht="17.25" customHeight="1" thickBot="1">
      <c r="A7" s="2272"/>
      <c r="B7" s="2226"/>
      <c r="C7" s="2226"/>
      <c r="D7" s="2226"/>
      <c r="E7" s="2226"/>
      <c r="F7" s="2227"/>
      <c r="G7" s="544"/>
      <c r="H7" s="2230" t="s">
        <v>610</v>
      </c>
      <c r="I7" s="2230"/>
      <c r="J7" s="2230"/>
      <c r="K7" s="2230"/>
      <c r="L7" s="2230"/>
      <c r="M7" s="544"/>
      <c r="N7" s="544"/>
      <c r="O7" s="544"/>
      <c r="P7" s="544"/>
      <c r="Q7" s="544"/>
      <c r="R7" s="467"/>
    </row>
    <row r="8" spans="1:18" ht="12.75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</row>
    <row r="9" spans="1:18" ht="15.75">
      <c r="A9" s="1715" t="s">
        <v>585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</row>
    <row r="10" spans="1:18" ht="12.75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</row>
    <row r="11" spans="1:18" ht="12.75">
      <c r="A11" s="467"/>
      <c r="B11" s="467"/>
      <c r="C11" s="1716" t="s">
        <v>586</v>
      </c>
      <c r="D11" s="467" t="s">
        <v>587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</row>
    <row r="12" spans="1:18" ht="12.75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</row>
    <row r="13" spans="1:18" ht="12.75">
      <c r="A13" s="467"/>
      <c r="B13" s="467"/>
      <c r="C13" s="1716" t="s">
        <v>588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</row>
    <row r="14" spans="1:18" ht="12.75">
      <c r="A14" s="467"/>
      <c r="B14" s="467"/>
      <c r="C14" s="467" t="s">
        <v>589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</row>
    <row r="15" spans="1:18" ht="12.75">
      <c r="A15" s="467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</row>
    <row r="16" spans="1:18" ht="12.75">
      <c r="A16" s="467"/>
      <c r="B16" s="467"/>
      <c r="C16" s="467" t="s">
        <v>608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</row>
    <row r="17" spans="1:18" ht="12.75">
      <c r="A17" s="467"/>
      <c r="B17" s="467"/>
      <c r="C17" s="467" t="s">
        <v>609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</row>
    <row r="18" spans="1:18" ht="13.5" thickBot="1">
      <c r="A18" s="467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</row>
    <row r="19" spans="1:18" ht="13.5" thickBot="1">
      <c r="A19" s="2274" t="s">
        <v>590</v>
      </c>
      <c r="B19" s="2275"/>
      <c r="C19" s="2275"/>
      <c r="D19" s="2275"/>
      <c r="E19" s="2275"/>
      <c r="F19" s="2275"/>
      <c r="G19" s="2275"/>
      <c r="H19" s="2275"/>
      <c r="I19" s="2275"/>
      <c r="J19" s="2276"/>
      <c r="K19" s="467"/>
      <c r="L19" s="2267" t="s">
        <v>591</v>
      </c>
      <c r="M19" s="2268"/>
      <c r="N19" s="2268"/>
      <c r="O19" s="2268"/>
      <c r="P19" s="2268"/>
      <c r="Q19" s="2269"/>
      <c r="R19" s="467"/>
    </row>
    <row r="20" spans="1:18" ht="13.5" thickBot="1">
      <c r="A20" s="1717" t="s">
        <v>1005</v>
      </c>
      <c r="B20" s="1718" t="s">
        <v>592</v>
      </c>
      <c r="C20" s="1718" t="s">
        <v>453</v>
      </c>
      <c r="D20" s="1718" t="s">
        <v>1050</v>
      </c>
      <c r="E20" s="2265" t="s">
        <v>1050</v>
      </c>
      <c r="F20" s="2265"/>
      <c r="G20" s="2265" t="s">
        <v>593</v>
      </c>
      <c r="H20" s="2265"/>
      <c r="I20" s="2265" t="s">
        <v>594</v>
      </c>
      <c r="J20" s="2266"/>
      <c r="K20" s="467"/>
      <c r="L20" s="1458"/>
      <c r="M20" s="578"/>
      <c r="N20" s="578"/>
      <c r="O20" s="578"/>
      <c r="P20" s="578"/>
      <c r="Q20" s="1459"/>
      <c r="R20" s="467"/>
    </row>
    <row r="21" spans="1:18" ht="12.75">
      <c r="A21" s="1719">
        <f aca="true" t="shared" si="0" ref="A21:C37">A54</f>
        <v>0</v>
      </c>
      <c r="B21" s="1795">
        <f t="shared" si="0"/>
        <v>0</v>
      </c>
      <c r="C21" s="1720">
        <f t="shared" si="0"/>
        <v>0</v>
      </c>
      <c r="D21" s="1720">
        <f>B21*C21</f>
        <v>0</v>
      </c>
      <c r="E21" s="2261">
        <f>R54</f>
        <v>0</v>
      </c>
      <c r="F21" s="2261"/>
      <c r="G21" s="2261">
        <f>IF(E21&gt;D21,E21-D21,0)</f>
        <v>0</v>
      </c>
      <c r="H21" s="2261"/>
      <c r="I21" s="2261">
        <f>IF(D21&gt;E21,D21-E21,0)</f>
        <v>0</v>
      </c>
      <c r="J21" s="2262"/>
      <c r="K21" s="467"/>
      <c r="L21" s="2231" t="s">
        <v>595</v>
      </c>
      <c r="M21" s="2232"/>
      <c r="N21" s="1463"/>
      <c r="O21" s="1463"/>
      <c r="P21" s="2238">
        <f>A75</f>
        <v>0</v>
      </c>
      <c r="Q21" s="2239"/>
      <c r="R21" s="467"/>
    </row>
    <row r="22" spans="1:18" ht="12.75">
      <c r="A22" s="1721">
        <f t="shared" si="0"/>
        <v>0</v>
      </c>
      <c r="B22" s="1796">
        <f t="shared" si="0"/>
        <v>0</v>
      </c>
      <c r="C22" s="1722">
        <f t="shared" si="0"/>
        <v>0</v>
      </c>
      <c r="D22" s="1722">
        <f aca="true" t="shared" si="1" ref="D22:D39">B22*C22</f>
        <v>0</v>
      </c>
      <c r="E22" s="2257">
        <f aca="true" t="shared" si="2" ref="E22:E40">R55</f>
        <v>0</v>
      </c>
      <c r="F22" s="2257"/>
      <c r="G22" s="2257">
        <f aca="true" t="shared" si="3" ref="G22:G40">IF(E22&gt;D22,E22-D22,0)</f>
        <v>0</v>
      </c>
      <c r="H22" s="2257"/>
      <c r="I22" s="2257">
        <f aca="true" t="shared" si="4" ref="I22:I40">IF(D22&gt;E22,D22-E22,0)</f>
        <v>0</v>
      </c>
      <c r="J22" s="2258"/>
      <c r="K22" s="467"/>
      <c r="L22" s="1446" t="s">
        <v>596</v>
      </c>
      <c r="M22" s="577"/>
      <c r="N22" s="2233"/>
      <c r="O22" s="2234"/>
      <c r="P22" s="2233">
        <f>A77</f>
        <v>0</v>
      </c>
      <c r="Q22" s="2235"/>
      <c r="R22" s="467"/>
    </row>
    <row r="23" spans="1:18" ht="12.75">
      <c r="A23" s="1721">
        <f t="shared" si="0"/>
        <v>0</v>
      </c>
      <c r="B23" s="1796">
        <f t="shared" si="0"/>
        <v>0</v>
      </c>
      <c r="C23" s="1722">
        <f t="shared" si="0"/>
        <v>0</v>
      </c>
      <c r="D23" s="1722">
        <f t="shared" si="1"/>
        <v>0</v>
      </c>
      <c r="E23" s="2257">
        <f t="shared" si="2"/>
        <v>0</v>
      </c>
      <c r="F23" s="2257"/>
      <c r="G23" s="2257">
        <f t="shared" si="3"/>
        <v>0</v>
      </c>
      <c r="H23" s="2257"/>
      <c r="I23" s="2257">
        <f t="shared" si="4"/>
        <v>0</v>
      </c>
      <c r="J23" s="2258"/>
      <c r="K23" s="467"/>
      <c r="L23" s="1446"/>
      <c r="M23" s="577"/>
      <c r="N23" s="577"/>
      <c r="O23" s="577"/>
      <c r="P23" s="577"/>
      <c r="Q23" s="1453"/>
      <c r="R23" s="467"/>
    </row>
    <row r="24" spans="1:18" ht="12.75">
      <c r="A24" s="1721">
        <f t="shared" si="0"/>
        <v>0</v>
      </c>
      <c r="B24" s="1796">
        <f t="shared" si="0"/>
        <v>0</v>
      </c>
      <c r="C24" s="1722">
        <f t="shared" si="0"/>
        <v>0</v>
      </c>
      <c r="D24" s="1722">
        <f t="shared" si="1"/>
        <v>0</v>
      </c>
      <c r="E24" s="2257">
        <f t="shared" si="2"/>
        <v>0</v>
      </c>
      <c r="F24" s="2257"/>
      <c r="G24" s="2257">
        <f t="shared" si="3"/>
        <v>0</v>
      </c>
      <c r="H24" s="2257"/>
      <c r="I24" s="2257">
        <f t="shared" si="4"/>
        <v>0</v>
      </c>
      <c r="J24" s="2258"/>
      <c r="K24" s="467"/>
      <c r="L24" s="1446" t="s">
        <v>603</v>
      </c>
      <c r="M24" s="577"/>
      <c r="N24" s="2233"/>
      <c r="O24" s="2234"/>
      <c r="P24" s="2236"/>
      <c r="Q24" s="2237"/>
      <c r="R24" s="467"/>
    </row>
    <row r="25" spans="1:18" ht="12.75">
      <c r="A25" s="1721">
        <f t="shared" si="0"/>
        <v>0</v>
      </c>
      <c r="B25" s="1796">
        <f t="shared" si="0"/>
        <v>0</v>
      </c>
      <c r="C25" s="1722">
        <f t="shared" si="0"/>
        <v>0</v>
      </c>
      <c r="D25" s="1722">
        <f t="shared" si="1"/>
        <v>0</v>
      </c>
      <c r="E25" s="2257">
        <f t="shared" si="2"/>
        <v>0</v>
      </c>
      <c r="F25" s="2257"/>
      <c r="G25" s="2257">
        <f t="shared" si="3"/>
        <v>0</v>
      </c>
      <c r="H25" s="2257"/>
      <c r="I25" s="2257">
        <f t="shared" si="4"/>
        <v>0</v>
      </c>
      <c r="J25" s="2258"/>
      <c r="K25" s="467"/>
      <c r="L25" s="1446"/>
      <c r="M25" s="577"/>
      <c r="N25" s="577"/>
      <c r="O25" s="577"/>
      <c r="P25" s="577"/>
      <c r="Q25" s="1453"/>
      <c r="R25" s="467"/>
    </row>
    <row r="26" spans="1:18" ht="12.75">
      <c r="A26" s="1721">
        <f t="shared" si="0"/>
        <v>0</v>
      </c>
      <c r="B26" s="1796">
        <f t="shared" si="0"/>
        <v>0</v>
      </c>
      <c r="C26" s="1722">
        <f t="shared" si="0"/>
        <v>0</v>
      </c>
      <c r="D26" s="1722">
        <f t="shared" si="1"/>
        <v>0</v>
      </c>
      <c r="E26" s="2257">
        <f t="shared" si="2"/>
        <v>0</v>
      </c>
      <c r="F26" s="2257"/>
      <c r="G26" s="2257">
        <f t="shared" si="3"/>
        <v>0</v>
      </c>
      <c r="H26" s="2257"/>
      <c r="I26" s="2257">
        <f t="shared" si="4"/>
        <v>0</v>
      </c>
      <c r="J26" s="2258"/>
      <c r="K26" s="467"/>
      <c r="L26" s="1446">
        <f>IF(P22&gt;P24,"Moins value latente","")</f>
      </c>
      <c r="M26" s="577"/>
      <c r="N26" s="577"/>
      <c r="O26" s="577"/>
      <c r="P26" s="2233">
        <f>IF(P22&gt;P24,P22-P24,0)</f>
        <v>0</v>
      </c>
      <c r="Q26" s="2247"/>
      <c r="R26" s="467"/>
    </row>
    <row r="27" spans="1:18" ht="12.75">
      <c r="A27" s="1721">
        <f t="shared" si="0"/>
        <v>0</v>
      </c>
      <c r="B27" s="1796">
        <f t="shared" si="0"/>
        <v>0</v>
      </c>
      <c r="C27" s="1722">
        <f t="shared" si="0"/>
        <v>0</v>
      </c>
      <c r="D27" s="1722">
        <f t="shared" si="1"/>
        <v>0</v>
      </c>
      <c r="E27" s="2257">
        <f t="shared" si="2"/>
        <v>0</v>
      </c>
      <c r="F27" s="2257"/>
      <c r="G27" s="2257">
        <f t="shared" si="3"/>
        <v>0</v>
      </c>
      <c r="H27" s="2257"/>
      <c r="I27" s="2257">
        <f t="shared" si="4"/>
        <v>0</v>
      </c>
      <c r="J27" s="2258"/>
      <c r="K27" s="467"/>
      <c r="L27" s="1446">
        <f>IF(P22&gt;P24,"Montant de la provision ?","")</f>
      </c>
      <c r="M27" s="577"/>
      <c r="N27" s="577"/>
      <c r="O27" s="577"/>
      <c r="P27" s="2251"/>
      <c r="Q27" s="2252"/>
      <c r="R27" s="467"/>
    </row>
    <row r="28" spans="1:18" ht="12.75">
      <c r="A28" s="1721">
        <f t="shared" si="0"/>
        <v>0</v>
      </c>
      <c r="B28" s="1796">
        <f t="shared" si="0"/>
        <v>0</v>
      </c>
      <c r="C28" s="1722">
        <f t="shared" si="0"/>
        <v>0</v>
      </c>
      <c r="D28" s="1722">
        <f t="shared" si="1"/>
        <v>0</v>
      </c>
      <c r="E28" s="2257">
        <f t="shared" si="2"/>
        <v>0</v>
      </c>
      <c r="F28" s="2257"/>
      <c r="G28" s="2257">
        <f t="shared" si="3"/>
        <v>0</v>
      </c>
      <c r="H28" s="2257"/>
      <c r="I28" s="2257">
        <f t="shared" si="4"/>
        <v>0</v>
      </c>
      <c r="J28" s="2258"/>
      <c r="K28" s="467"/>
      <c r="L28" s="2241">
        <f>IF(P26&lt;&gt;P27,"Explications si la provision est différente de la moins value","")</f>
      </c>
      <c r="M28" s="2242"/>
      <c r="N28" s="2242"/>
      <c r="O28" s="2242"/>
      <c r="P28" s="2242"/>
      <c r="Q28" s="2243"/>
      <c r="R28" s="467"/>
    </row>
    <row r="29" spans="1:18" ht="12.75">
      <c r="A29" s="1721">
        <f t="shared" si="0"/>
        <v>0</v>
      </c>
      <c r="B29" s="1796">
        <f t="shared" si="0"/>
        <v>0</v>
      </c>
      <c r="C29" s="1722">
        <f t="shared" si="0"/>
        <v>0</v>
      </c>
      <c r="D29" s="1722">
        <f t="shared" si="1"/>
        <v>0</v>
      </c>
      <c r="E29" s="2257">
        <f t="shared" si="2"/>
        <v>0</v>
      </c>
      <c r="F29" s="2257"/>
      <c r="G29" s="2257">
        <f t="shared" si="3"/>
        <v>0</v>
      </c>
      <c r="H29" s="2257"/>
      <c r="I29" s="2257">
        <f t="shared" si="4"/>
        <v>0</v>
      </c>
      <c r="J29" s="2258"/>
      <c r="K29" s="467"/>
      <c r="L29" s="2244"/>
      <c r="M29" s="2245"/>
      <c r="N29" s="2245"/>
      <c r="O29" s="2245"/>
      <c r="P29" s="2245"/>
      <c r="Q29" s="2246"/>
      <c r="R29" s="467"/>
    </row>
    <row r="30" spans="1:18" ht="12.75">
      <c r="A30" s="1721">
        <f t="shared" si="0"/>
        <v>0</v>
      </c>
      <c r="B30" s="1796">
        <f t="shared" si="0"/>
        <v>0</v>
      </c>
      <c r="C30" s="1722">
        <f t="shared" si="0"/>
        <v>0</v>
      </c>
      <c r="D30" s="1722">
        <f t="shared" si="1"/>
        <v>0</v>
      </c>
      <c r="E30" s="2257">
        <f t="shared" si="2"/>
        <v>0</v>
      </c>
      <c r="F30" s="2257"/>
      <c r="G30" s="2257">
        <f t="shared" si="3"/>
        <v>0</v>
      </c>
      <c r="H30" s="2257"/>
      <c r="I30" s="2257">
        <f t="shared" si="4"/>
        <v>0</v>
      </c>
      <c r="J30" s="2258"/>
      <c r="K30" s="467"/>
      <c r="L30" s="2244"/>
      <c r="M30" s="2245"/>
      <c r="N30" s="2245"/>
      <c r="O30" s="2245"/>
      <c r="P30" s="2245"/>
      <c r="Q30" s="2246"/>
      <c r="R30" s="467"/>
    </row>
    <row r="31" spans="1:18" ht="12.75">
      <c r="A31" s="1721">
        <f t="shared" si="0"/>
        <v>0</v>
      </c>
      <c r="B31" s="1796">
        <f t="shared" si="0"/>
        <v>0</v>
      </c>
      <c r="C31" s="1722">
        <f t="shared" si="0"/>
        <v>0</v>
      </c>
      <c r="D31" s="1722">
        <f t="shared" si="1"/>
        <v>0</v>
      </c>
      <c r="E31" s="2257">
        <f t="shared" si="2"/>
        <v>0</v>
      </c>
      <c r="F31" s="2257"/>
      <c r="G31" s="2257">
        <f t="shared" si="3"/>
        <v>0</v>
      </c>
      <c r="H31" s="2257"/>
      <c r="I31" s="2257">
        <f t="shared" si="4"/>
        <v>0</v>
      </c>
      <c r="J31" s="2258"/>
      <c r="K31" s="467"/>
      <c r="L31" s="2244"/>
      <c r="M31" s="2245"/>
      <c r="N31" s="2245"/>
      <c r="O31" s="2245"/>
      <c r="P31" s="2245"/>
      <c r="Q31" s="2246"/>
      <c r="R31" s="467"/>
    </row>
    <row r="32" spans="1:18" ht="12.75">
      <c r="A32" s="1721">
        <f t="shared" si="0"/>
        <v>0</v>
      </c>
      <c r="B32" s="1796">
        <f t="shared" si="0"/>
        <v>0</v>
      </c>
      <c r="C32" s="1722">
        <f t="shared" si="0"/>
        <v>0</v>
      </c>
      <c r="D32" s="1722">
        <f t="shared" si="1"/>
        <v>0</v>
      </c>
      <c r="E32" s="2257">
        <f t="shared" si="2"/>
        <v>0</v>
      </c>
      <c r="F32" s="2257"/>
      <c r="G32" s="2257">
        <f t="shared" si="3"/>
        <v>0</v>
      </c>
      <c r="H32" s="2257"/>
      <c r="I32" s="2257">
        <f t="shared" si="4"/>
        <v>0</v>
      </c>
      <c r="J32" s="2258"/>
      <c r="K32" s="467"/>
      <c r="L32" s="2244"/>
      <c r="M32" s="2245"/>
      <c r="N32" s="2245"/>
      <c r="O32" s="2245"/>
      <c r="P32" s="2245"/>
      <c r="Q32" s="2246"/>
      <c r="R32" s="467"/>
    </row>
    <row r="33" spans="1:18" ht="12.75">
      <c r="A33" s="1721">
        <f t="shared" si="0"/>
        <v>0</v>
      </c>
      <c r="B33" s="1796">
        <f t="shared" si="0"/>
        <v>0</v>
      </c>
      <c r="C33" s="1722">
        <f t="shared" si="0"/>
        <v>0</v>
      </c>
      <c r="D33" s="1722">
        <f t="shared" si="1"/>
        <v>0</v>
      </c>
      <c r="E33" s="2257">
        <f t="shared" si="2"/>
        <v>0</v>
      </c>
      <c r="F33" s="2257"/>
      <c r="G33" s="2257">
        <f t="shared" si="3"/>
        <v>0</v>
      </c>
      <c r="H33" s="2257"/>
      <c r="I33" s="2257">
        <f t="shared" si="4"/>
        <v>0</v>
      </c>
      <c r="J33" s="2258"/>
      <c r="K33" s="467"/>
      <c r="L33" s="2244"/>
      <c r="M33" s="2245"/>
      <c r="N33" s="2245"/>
      <c r="O33" s="2245"/>
      <c r="P33" s="2245"/>
      <c r="Q33" s="2246"/>
      <c r="R33" s="467"/>
    </row>
    <row r="34" spans="1:18" ht="12.75">
      <c r="A34" s="1721">
        <f t="shared" si="0"/>
        <v>0</v>
      </c>
      <c r="B34" s="1796">
        <f t="shared" si="0"/>
        <v>0</v>
      </c>
      <c r="C34" s="1722">
        <f t="shared" si="0"/>
        <v>0</v>
      </c>
      <c r="D34" s="1722">
        <f t="shared" si="1"/>
        <v>0</v>
      </c>
      <c r="E34" s="2257">
        <f t="shared" si="2"/>
        <v>0</v>
      </c>
      <c r="F34" s="2257"/>
      <c r="G34" s="2257">
        <f t="shared" si="3"/>
        <v>0</v>
      </c>
      <c r="H34" s="2257"/>
      <c r="I34" s="2257">
        <f t="shared" si="4"/>
        <v>0</v>
      </c>
      <c r="J34" s="2258"/>
      <c r="K34" s="467"/>
      <c r="L34" s="2244"/>
      <c r="M34" s="2245"/>
      <c r="N34" s="2245"/>
      <c r="O34" s="2245"/>
      <c r="P34" s="2245"/>
      <c r="Q34" s="2246"/>
      <c r="R34" s="467"/>
    </row>
    <row r="35" spans="1:18" ht="12.75">
      <c r="A35" s="1721">
        <f t="shared" si="0"/>
        <v>0</v>
      </c>
      <c r="B35" s="1796">
        <f t="shared" si="0"/>
        <v>0</v>
      </c>
      <c r="C35" s="1722">
        <f t="shared" si="0"/>
        <v>0</v>
      </c>
      <c r="D35" s="1722">
        <f t="shared" si="1"/>
        <v>0</v>
      </c>
      <c r="E35" s="2257">
        <f t="shared" si="2"/>
        <v>0</v>
      </c>
      <c r="F35" s="2257"/>
      <c r="G35" s="2257">
        <f t="shared" si="3"/>
        <v>0</v>
      </c>
      <c r="H35" s="2257"/>
      <c r="I35" s="2257">
        <f t="shared" si="4"/>
        <v>0</v>
      </c>
      <c r="J35" s="2258"/>
      <c r="K35" s="467"/>
      <c r="L35" s="2244"/>
      <c r="M35" s="2245"/>
      <c r="N35" s="2245"/>
      <c r="O35" s="2245"/>
      <c r="P35" s="2245"/>
      <c r="Q35" s="2246"/>
      <c r="R35" s="467"/>
    </row>
    <row r="36" spans="1:18" ht="12.75">
      <c r="A36" s="1721">
        <f t="shared" si="0"/>
        <v>0</v>
      </c>
      <c r="B36" s="1796">
        <f t="shared" si="0"/>
        <v>0</v>
      </c>
      <c r="C36" s="1722">
        <f t="shared" si="0"/>
        <v>0</v>
      </c>
      <c r="D36" s="1722">
        <f t="shared" si="1"/>
        <v>0</v>
      </c>
      <c r="E36" s="2257">
        <f t="shared" si="2"/>
        <v>0</v>
      </c>
      <c r="F36" s="2257"/>
      <c r="G36" s="2257">
        <f t="shared" si="3"/>
        <v>0</v>
      </c>
      <c r="H36" s="2257"/>
      <c r="I36" s="2257">
        <f t="shared" si="4"/>
        <v>0</v>
      </c>
      <c r="J36" s="2258"/>
      <c r="K36" s="467"/>
      <c r="L36" s="2244"/>
      <c r="M36" s="2245"/>
      <c r="N36" s="2245"/>
      <c r="O36" s="2245"/>
      <c r="P36" s="2245"/>
      <c r="Q36" s="2246"/>
      <c r="R36" s="467"/>
    </row>
    <row r="37" spans="1:18" ht="12.75">
      <c r="A37" s="1721">
        <f t="shared" si="0"/>
        <v>0</v>
      </c>
      <c r="B37" s="1796">
        <f t="shared" si="0"/>
        <v>0</v>
      </c>
      <c r="C37" s="1722">
        <f t="shared" si="0"/>
        <v>0</v>
      </c>
      <c r="D37" s="1722">
        <f t="shared" si="1"/>
        <v>0</v>
      </c>
      <c r="E37" s="2257">
        <f t="shared" si="2"/>
        <v>0</v>
      </c>
      <c r="F37" s="2257"/>
      <c r="G37" s="2257">
        <f t="shared" si="3"/>
        <v>0</v>
      </c>
      <c r="H37" s="2257"/>
      <c r="I37" s="2257">
        <f t="shared" si="4"/>
        <v>0</v>
      </c>
      <c r="J37" s="2258"/>
      <c r="K37" s="467"/>
      <c r="L37" s="2248">
        <f>IF(P24&gt;P22,"Plus value latente","")</f>
      </c>
      <c r="M37" s="2249"/>
      <c r="N37" s="2249"/>
      <c r="O37" s="2249"/>
      <c r="P37" s="2249"/>
      <c r="Q37" s="1723">
        <f>IF(P24&gt;P22,P24-P22,0)</f>
        <v>0</v>
      </c>
      <c r="R37" s="467"/>
    </row>
    <row r="38" spans="1:18" ht="12.75">
      <c r="A38" s="1721">
        <f>A71</f>
        <v>0</v>
      </c>
      <c r="B38" s="1796">
        <f>B71</f>
        <v>0</v>
      </c>
      <c r="C38" s="1722">
        <f>C71</f>
        <v>0</v>
      </c>
      <c r="D38" s="1722">
        <f t="shared" si="1"/>
        <v>0</v>
      </c>
      <c r="E38" s="2257">
        <f t="shared" si="2"/>
        <v>0</v>
      </c>
      <c r="F38" s="2257"/>
      <c r="G38" s="2257">
        <f t="shared" si="3"/>
        <v>0</v>
      </c>
      <c r="H38" s="2257"/>
      <c r="I38" s="2257">
        <f t="shared" si="4"/>
        <v>0</v>
      </c>
      <c r="J38" s="2258"/>
      <c r="K38" s="467"/>
      <c r="L38" s="2250">
        <f>IF(P24&gt;P22,"Attention, réintégration fiscale à effectuer !","")</f>
      </c>
      <c r="M38" s="2144"/>
      <c r="N38" s="2144"/>
      <c r="O38" s="2144"/>
      <c r="P38" s="2144"/>
      <c r="Q38" s="1723"/>
      <c r="R38" s="467"/>
    </row>
    <row r="39" spans="1:18" ht="12.75">
      <c r="A39" s="1721">
        <f aca="true" t="shared" si="5" ref="A39:C40">A72</f>
        <v>0</v>
      </c>
      <c r="B39" s="1796">
        <f t="shared" si="5"/>
        <v>0</v>
      </c>
      <c r="C39" s="1722">
        <f t="shared" si="5"/>
        <v>0</v>
      </c>
      <c r="D39" s="1722">
        <f t="shared" si="1"/>
        <v>0</v>
      </c>
      <c r="E39" s="2257">
        <f t="shared" si="2"/>
        <v>0</v>
      </c>
      <c r="F39" s="2257"/>
      <c r="G39" s="2257">
        <f t="shared" si="3"/>
        <v>0</v>
      </c>
      <c r="H39" s="2257"/>
      <c r="I39" s="2257">
        <f t="shared" si="4"/>
        <v>0</v>
      </c>
      <c r="J39" s="2258"/>
      <c r="K39" s="467"/>
      <c r="L39" s="2228">
        <f>IF(P24&gt;P22,"Montant déjà réintégré ?","")</f>
      </c>
      <c r="M39" s="2229"/>
      <c r="N39" s="2229"/>
      <c r="O39" s="2229"/>
      <c r="P39" s="2229"/>
      <c r="Q39" s="1724"/>
      <c r="R39" s="467"/>
    </row>
    <row r="40" spans="1:18" ht="13.5" thickBot="1">
      <c r="A40" s="1725">
        <f t="shared" si="5"/>
        <v>0</v>
      </c>
      <c r="B40" s="1797">
        <f t="shared" si="5"/>
        <v>0</v>
      </c>
      <c r="C40" s="1726">
        <f t="shared" si="5"/>
        <v>0</v>
      </c>
      <c r="D40" s="1726">
        <f>B40*C40</f>
        <v>0</v>
      </c>
      <c r="E40" s="2259">
        <f t="shared" si="2"/>
        <v>0</v>
      </c>
      <c r="F40" s="2259"/>
      <c r="G40" s="2259">
        <f t="shared" si="3"/>
        <v>0</v>
      </c>
      <c r="H40" s="2259"/>
      <c r="I40" s="2259">
        <f t="shared" si="4"/>
        <v>0</v>
      </c>
      <c r="J40" s="2260"/>
      <c r="K40" s="467"/>
      <c r="L40" s="1446"/>
      <c r="M40" s="577"/>
      <c r="N40" s="2240">
        <f>IF(Q37&gt;Q39,"A reintégrer fiscalement","")</f>
      </c>
      <c r="O40" s="2240"/>
      <c r="P40" s="2240"/>
      <c r="Q40" s="1723">
        <f>IF(Q37&gt;Q39,Q37-Q39,0)</f>
        <v>0</v>
      </c>
      <c r="R40" s="467"/>
    </row>
    <row r="41" spans="1:18" ht="13.5" thickBot="1">
      <c r="A41" s="467"/>
      <c r="B41" s="467"/>
      <c r="C41" s="1727"/>
      <c r="D41" s="1727"/>
      <c r="E41" s="1727"/>
      <c r="F41" s="1727"/>
      <c r="G41" s="2253">
        <f>SUM(G21:H40)</f>
        <v>0</v>
      </c>
      <c r="H41" s="2254"/>
      <c r="I41" s="2253">
        <f>SUM(I21:J40)</f>
        <v>0</v>
      </c>
      <c r="J41" s="2254"/>
      <c r="K41" s="467"/>
      <c r="L41" s="1446"/>
      <c r="M41" s="577"/>
      <c r="N41" s="2240">
        <f>IF(Q39&gt;Q37,"A déduire fiscalement","")</f>
      </c>
      <c r="O41" s="2240"/>
      <c r="P41" s="2240"/>
      <c r="Q41" s="1723">
        <f>IF(Q39&gt;Q37,Q39-Q37,0)</f>
        <v>0</v>
      </c>
      <c r="R41" s="467"/>
    </row>
    <row r="42" spans="1:18" ht="13.5" thickBot="1">
      <c r="A42" s="467"/>
      <c r="B42" s="467"/>
      <c r="C42" s="1727"/>
      <c r="D42" s="1727"/>
      <c r="E42" s="2255" t="s">
        <v>604</v>
      </c>
      <c r="F42" s="2256"/>
      <c r="G42" s="2253">
        <f>IF(G41&gt;I41,G41-I41,0)</f>
        <v>0</v>
      </c>
      <c r="H42" s="2254"/>
      <c r="I42" s="2253">
        <f>IF(I41&gt;G41,I41-G41,0)</f>
        <v>0</v>
      </c>
      <c r="J42" s="2254"/>
      <c r="K42" s="467"/>
      <c r="L42" s="1458"/>
      <c r="M42" s="578"/>
      <c r="N42" s="578"/>
      <c r="O42" s="578"/>
      <c r="P42" s="578"/>
      <c r="Q42" s="1729"/>
      <c r="R42" s="467"/>
    </row>
    <row r="43" spans="1:18" ht="12.75">
      <c r="A43" s="467"/>
      <c r="B43" s="467"/>
      <c r="C43" s="1727"/>
      <c r="D43" s="1727"/>
      <c r="E43" s="1728"/>
      <c r="F43" s="1142"/>
      <c r="G43" s="1151"/>
      <c r="H43" s="1151"/>
      <c r="I43" s="1151"/>
      <c r="J43" s="1151"/>
      <c r="K43" s="467"/>
      <c r="L43" s="577"/>
      <c r="M43" s="577"/>
      <c r="N43" s="577"/>
      <c r="O43" s="577"/>
      <c r="P43" s="577"/>
      <c r="Q43" s="1730"/>
      <c r="R43" s="467"/>
    </row>
    <row r="44" spans="1:18" ht="30.75">
      <c r="A44" s="467"/>
      <c r="B44" s="467"/>
      <c r="C44" s="1727"/>
      <c r="D44" s="1727"/>
      <c r="E44" s="1728"/>
      <c r="F44" s="1142"/>
      <c r="G44" s="1151"/>
      <c r="H44" s="1151"/>
      <c r="I44" s="1151"/>
      <c r="J44" s="1151"/>
      <c r="K44" s="467"/>
      <c r="L44" s="577"/>
      <c r="M44" s="577"/>
      <c r="N44" s="577"/>
      <c r="O44" s="577"/>
      <c r="P44" s="577"/>
      <c r="Q44" s="1731" t="s">
        <v>929</v>
      </c>
      <c r="R44" s="467"/>
    </row>
    <row r="45" ht="15.75" thickBot="1">
      <c r="A45" s="1732" t="s">
        <v>605</v>
      </c>
    </row>
    <row r="46" spans="3:17" s="1160" customFormat="1" ht="12">
      <c r="C46" s="2291" t="s">
        <v>606</v>
      </c>
      <c r="D46" s="1780"/>
      <c r="E46" s="1781" t="s">
        <v>1005</v>
      </c>
      <c r="F46" s="1778"/>
      <c r="G46" s="1733"/>
      <c r="H46" s="1733"/>
      <c r="I46" s="1733"/>
      <c r="J46" s="1733"/>
      <c r="K46" s="1733"/>
      <c r="L46" s="1733"/>
      <c r="M46" s="1733"/>
      <c r="N46" s="1733"/>
      <c r="O46" s="1733"/>
      <c r="P46" s="1733"/>
      <c r="Q46" s="1734"/>
    </row>
    <row r="47" spans="1:18" ht="11.25" customHeight="1">
      <c r="A47" s="279"/>
      <c r="B47" s="279"/>
      <c r="C47" s="2292"/>
      <c r="D47" s="1782"/>
      <c r="E47" s="1783" t="s">
        <v>592</v>
      </c>
      <c r="F47" s="1758"/>
      <c r="G47" s="1735"/>
      <c r="H47" s="1735"/>
      <c r="I47" s="1735"/>
      <c r="J47" s="1735"/>
      <c r="K47" s="1735"/>
      <c r="L47" s="1735"/>
      <c r="M47" s="1735"/>
      <c r="N47" s="1735"/>
      <c r="O47" s="1735"/>
      <c r="P47" s="1735"/>
      <c r="Q47" s="1736"/>
      <c r="R47" s="279"/>
    </row>
    <row r="48" spans="1:18" s="1739" customFormat="1" ht="12.75">
      <c r="A48" s="290"/>
      <c r="B48" s="290"/>
      <c r="C48" s="2292"/>
      <c r="D48" s="1782"/>
      <c r="E48" s="1783" t="s">
        <v>453</v>
      </c>
      <c r="F48" s="1779"/>
      <c r="G48" s="1737"/>
      <c r="H48" s="1737"/>
      <c r="I48" s="1737"/>
      <c r="J48" s="1737"/>
      <c r="K48" s="1737"/>
      <c r="L48" s="1737"/>
      <c r="M48" s="1737"/>
      <c r="N48" s="1737"/>
      <c r="O48" s="1737"/>
      <c r="P48" s="1737"/>
      <c r="Q48" s="1738"/>
      <c r="R48" s="290"/>
    </row>
    <row r="49" spans="1:18" s="1739" customFormat="1" ht="13.5" thickBot="1">
      <c r="A49" s="290"/>
      <c r="B49" s="290"/>
      <c r="C49" s="2293"/>
      <c r="D49" s="1784"/>
      <c r="E49" s="1785" t="s">
        <v>1050</v>
      </c>
      <c r="F49" s="1740">
        <f>F47*F48</f>
        <v>0</v>
      </c>
      <c r="G49" s="1741">
        <f aca="true" t="shared" si="6" ref="G49:Q49">G47*G48</f>
        <v>0</v>
      </c>
      <c r="H49" s="1741">
        <f t="shared" si="6"/>
        <v>0</v>
      </c>
      <c r="I49" s="1741">
        <f t="shared" si="6"/>
        <v>0</v>
      </c>
      <c r="J49" s="1741">
        <f t="shared" si="6"/>
        <v>0</v>
      </c>
      <c r="K49" s="1741">
        <f t="shared" si="6"/>
        <v>0</v>
      </c>
      <c r="L49" s="1741">
        <f t="shared" si="6"/>
        <v>0</v>
      </c>
      <c r="M49" s="1741">
        <f t="shared" si="6"/>
        <v>0</v>
      </c>
      <c r="N49" s="1741">
        <f t="shared" si="6"/>
        <v>0</v>
      </c>
      <c r="O49" s="1741">
        <f t="shared" si="6"/>
        <v>0</v>
      </c>
      <c r="P49" s="1741">
        <f t="shared" si="6"/>
        <v>0</v>
      </c>
      <c r="Q49" s="1742">
        <f t="shared" si="6"/>
        <v>0</v>
      </c>
      <c r="R49" s="290"/>
    </row>
    <row r="50" spans="1:18" s="1739" customFormat="1" ht="14.25">
      <c r="A50" s="290"/>
      <c r="B50" s="290"/>
      <c r="C50" s="1743"/>
      <c r="D50" s="1689"/>
      <c r="E50" s="2300">
        <f>IF(OR(E54&lt;0,E55&lt;0,E56&lt;0,E57&lt;0,E58&lt;0,E59&lt;0,E60&lt;0,E61&lt;0,E62&lt;0,E63&lt;0,E64&lt;0,E65&lt;0,E66&lt;0,E67&lt;0,E68&lt;0,E69&lt;0,E71&lt;0,E72&lt;0,E73&lt;0),"La ventilation de la cession est fausse (résultat négatif) !","")</f>
      </c>
      <c r="F50" s="2300"/>
      <c r="G50" s="2300"/>
      <c r="H50" s="2300"/>
      <c r="I50" s="2300"/>
      <c r="J50" s="2300"/>
      <c r="K50" s="2300"/>
      <c r="L50" s="2300"/>
      <c r="M50" s="2300"/>
      <c r="N50" s="2300"/>
      <c r="O50" s="2300"/>
      <c r="P50" s="2300"/>
      <c r="Q50" s="2300"/>
      <c r="R50" s="290"/>
    </row>
    <row r="51" spans="1:18" s="1739" customFormat="1" ht="15" thickBot="1">
      <c r="A51" s="290"/>
      <c r="B51" s="290"/>
      <c r="C51" s="290"/>
      <c r="D51" s="1744"/>
      <c r="E51" s="2299">
        <f>IF(OR(E53&lt;0,F53&lt;0,G53&lt;0,H53&lt;0,I53&lt;0,J53&lt;0,K53&lt;0,L53&lt;0,M53&lt;0,N53&lt;0,O53&lt;0,P53&lt;0,Q53&lt;0),"Vous ne pouvez pas céder un nombre de titres supérieur au nombre des titres acquis !!!","")</f>
      </c>
      <c r="F51" s="2299"/>
      <c r="G51" s="2299"/>
      <c r="H51" s="2299"/>
      <c r="I51" s="2299"/>
      <c r="J51" s="2299"/>
      <c r="K51" s="2299"/>
      <c r="L51" s="2299"/>
      <c r="M51" s="2299"/>
      <c r="N51" s="2299"/>
      <c r="O51" s="2299"/>
      <c r="P51" s="2299"/>
      <c r="Q51" s="2299"/>
      <c r="R51" s="290"/>
    </row>
    <row r="52" spans="1:18" s="1739" customFormat="1" ht="13.5" thickBot="1">
      <c r="A52" s="2294" t="s">
        <v>454</v>
      </c>
      <c r="B52" s="2295"/>
      <c r="C52" s="2295"/>
      <c r="D52" s="2296"/>
      <c r="E52" s="2289">
        <f>IF(OR(E54&gt;0,E55&gt;0,E56&gt;0,E57&gt;0,E58&gt;0,E59&gt;0,E60&gt;0,E61&gt;0,E62&gt;0,E63&gt;0,E64&gt;0,E65&gt;0,E66&gt;0,E67&gt;0,E68&gt;0,E69&gt;0,E70&gt;0,E71&gt;0,E72&gt;0),"ventilez horizontalement le nombre de titres cédés, dans l'ordre croissant des dates","")</f>
      </c>
      <c r="F52" s="2290"/>
      <c r="G52" s="2290"/>
      <c r="H52" s="2290"/>
      <c r="I52" s="2290"/>
      <c r="J52" s="2290"/>
      <c r="K52" s="2290"/>
      <c r="L52" s="2290"/>
      <c r="M52" s="2290"/>
      <c r="N52" s="2290"/>
      <c r="O52" s="2290"/>
      <c r="P52" s="2290"/>
      <c r="Q52" s="2290"/>
      <c r="R52" s="290"/>
    </row>
    <row r="53" spans="1:18" ht="13.5" thickBot="1">
      <c r="A53" s="1745" t="s">
        <v>1005</v>
      </c>
      <c r="B53" s="1746" t="s">
        <v>592</v>
      </c>
      <c r="C53" s="1746" t="s">
        <v>453</v>
      </c>
      <c r="D53" s="1747" t="s">
        <v>1050</v>
      </c>
      <c r="E53" s="1748">
        <f>IF(A75&gt;0,"solde","")</f>
      </c>
      <c r="F53" s="1749">
        <f aca="true" t="shared" si="7" ref="F53:Q53">F47-SUM(F54:F73)</f>
        <v>0</v>
      </c>
      <c r="G53" s="1749">
        <f t="shared" si="7"/>
        <v>0</v>
      </c>
      <c r="H53" s="1749">
        <f t="shared" si="7"/>
        <v>0</v>
      </c>
      <c r="I53" s="1749">
        <f t="shared" si="7"/>
        <v>0</v>
      </c>
      <c r="J53" s="1749">
        <f t="shared" si="7"/>
        <v>0</v>
      </c>
      <c r="K53" s="1749">
        <f t="shared" si="7"/>
        <v>0</v>
      </c>
      <c r="L53" s="1749">
        <f t="shared" si="7"/>
        <v>0</v>
      </c>
      <c r="M53" s="1749">
        <f t="shared" si="7"/>
        <v>0</v>
      </c>
      <c r="N53" s="1749">
        <f t="shared" si="7"/>
        <v>0</v>
      </c>
      <c r="O53" s="1749">
        <f t="shared" si="7"/>
        <v>0</v>
      </c>
      <c r="P53" s="1749">
        <f t="shared" si="7"/>
        <v>0</v>
      </c>
      <c r="Q53" s="1750">
        <f t="shared" si="7"/>
        <v>0</v>
      </c>
      <c r="R53" s="279"/>
    </row>
    <row r="54" spans="1:18" ht="12.75">
      <c r="A54" s="1751"/>
      <c r="B54" s="1752"/>
      <c r="C54" s="1753"/>
      <c r="D54" s="1754">
        <f>B54*C54</f>
        <v>0</v>
      </c>
      <c r="E54" s="1755">
        <f aca="true" t="shared" si="8" ref="E54:E73">B54-SUM(F54:Q54)</f>
        <v>0</v>
      </c>
      <c r="F54" s="1786"/>
      <c r="G54" s="1787"/>
      <c r="H54" s="1787"/>
      <c r="I54" s="1787"/>
      <c r="J54" s="1787"/>
      <c r="K54" s="1787"/>
      <c r="L54" s="1787"/>
      <c r="M54" s="1787"/>
      <c r="N54" s="1787"/>
      <c r="O54" s="1787"/>
      <c r="P54" s="1787"/>
      <c r="Q54" s="1788"/>
      <c r="R54" s="279">
        <f>($F$48*F54)+($G$48*G54)+($H$48*H54)+($I$48*I54)+($J$48*J54)+($K$48*K54)+($L$48*L54)+($M$48*M54)+($N$48*N54)+($O$48*O54)+($P$48*P54)+($Q$48*Q54)</f>
        <v>0</v>
      </c>
    </row>
    <row r="55" spans="1:18" ht="12.75">
      <c r="A55" s="1756"/>
      <c r="B55" s="1735"/>
      <c r="C55" s="1737"/>
      <c r="D55" s="1757">
        <f aca="true" t="shared" si="9" ref="D55:D72">B55*C55</f>
        <v>0</v>
      </c>
      <c r="E55" s="1755">
        <f t="shared" si="8"/>
        <v>0</v>
      </c>
      <c r="F55" s="1789"/>
      <c r="G55" s="1790"/>
      <c r="H55" s="1790"/>
      <c r="I55" s="1790"/>
      <c r="J55" s="1790"/>
      <c r="K55" s="1790"/>
      <c r="L55" s="1790"/>
      <c r="M55" s="1790"/>
      <c r="N55" s="1790"/>
      <c r="O55" s="1790"/>
      <c r="P55" s="1790"/>
      <c r="Q55" s="1791"/>
      <c r="R55" s="279">
        <f aca="true" t="shared" si="10" ref="R55:R73">($F$48*F55)+($G$48*G55)+($H$48*H55)+($I$48*I55)+($J$48*J55)+($K$48*K55)+($L$48*L55)+($M$48*M55)+($N$48*N55)+($O$48*O55)+($P$48*P55)+($Q$48*Q55)</f>
        <v>0</v>
      </c>
    </row>
    <row r="56" spans="1:18" ht="12.75">
      <c r="A56" s="1756"/>
      <c r="B56" s="1735"/>
      <c r="C56" s="1737"/>
      <c r="D56" s="1757">
        <f t="shared" si="9"/>
        <v>0</v>
      </c>
      <c r="E56" s="1755">
        <f t="shared" si="8"/>
        <v>0</v>
      </c>
      <c r="F56" s="1789"/>
      <c r="G56" s="1790"/>
      <c r="H56" s="1790"/>
      <c r="I56" s="1790"/>
      <c r="J56" s="1790"/>
      <c r="K56" s="1790"/>
      <c r="L56" s="1790"/>
      <c r="M56" s="1790"/>
      <c r="N56" s="1790"/>
      <c r="O56" s="1790"/>
      <c r="P56" s="1790"/>
      <c r="Q56" s="1791"/>
      <c r="R56" s="279">
        <f t="shared" si="10"/>
        <v>0</v>
      </c>
    </row>
    <row r="57" spans="1:18" ht="12.75">
      <c r="A57" s="1756"/>
      <c r="B57" s="1735"/>
      <c r="C57" s="1737"/>
      <c r="D57" s="1757">
        <f t="shared" si="9"/>
        <v>0</v>
      </c>
      <c r="E57" s="1755">
        <f t="shared" si="8"/>
        <v>0</v>
      </c>
      <c r="F57" s="1789"/>
      <c r="G57" s="1790"/>
      <c r="H57" s="1790"/>
      <c r="I57" s="1790"/>
      <c r="J57" s="1790"/>
      <c r="K57" s="1790"/>
      <c r="L57" s="1790"/>
      <c r="M57" s="1790"/>
      <c r="N57" s="1790"/>
      <c r="O57" s="1790"/>
      <c r="P57" s="1790"/>
      <c r="Q57" s="1791"/>
      <c r="R57" s="279">
        <f t="shared" si="10"/>
        <v>0</v>
      </c>
    </row>
    <row r="58" spans="1:18" ht="12.75">
      <c r="A58" s="1756"/>
      <c r="B58" s="1735"/>
      <c r="C58" s="1737"/>
      <c r="D58" s="1757">
        <f t="shared" si="9"/>
        <v>0</v>
      </c>
      <c r="E58" s="1755">
        <f t="shared" si="8"/>
        <v>0</v>
      </c>
      <c r="F58" s="1789"/>
      <c r="G58" s="1790"/>
      <c r="H58" s="1790"/>
      <c r="I58" s="1790"/>
      <c r="J58" s="1790"/>
      <c r="K58" s="1790"/>
      <c r="L58" s="1790"/>
      <c r="M58" s="1790"/>
      <c r="N58" s="1790"/>
      <c r="O58" s="1790"/>
      <c r="P58" s="1790"/>
      <c r="Q58" s="1791"/>
      <c r="R58" s="279">
        <f t="shared" si="10"/>
        <v>0</v>
      </c>
    </row>
    <row r="59" spans="1:18" ht="12.75">
      <c r="A59" s="1756"/>
      <c r="B59" s="1735"/>
      <c r="C59" s="1737"/>
      <c r="D59" s="1757">
        <f t="shared" si="9"/>
        <v>0</v>
      </c>
      <c r="E59" s="1755">
        <f t="shared" si="8"/>
        <v>0</v>
      </c>
      <c r="F59" s="1789"/>
      <c r="G59" s="1790"/>
      <c r="H59" s="1790"/>
      <c r="I59" s="1790"/>
      <c r="J59" s="1790"/>
      <c r="K59" s="1790"/>
      <c r="L59" s="1790"/>
      <c r="M59" s="1790"/>
      <c r="N59" s="1790"/>
      <c r="O59" s="1790"/>
      <c r="P59" s="1790"/>
      <c r="Q59" s="1791"/>
      <c r="R59" s="279">
        <f t="shared" si="10"/>
        <v>0</v>
      </c>
    </row>
    <row r="60" spans="1:18" ht="12.75">
      <c r="A60" s="1756"/>
      <c r="B60" s="1735"/>
      <c r="C60" s="1737"/>
      <c r="D60" s="1757">
        <f t="shared" si="9"/>
        <v>0</v>
      </c>
      <c r="E60" s="1755">
        <f t="shared" si="8"/>
        <v>0</v>
      </c>
      <c r="F60" s="1789"/>
      <c r="G60" s="1790"/>
      <c r="H60" s="1790"/>
      <c r="I60" s="1790"/>
      <c r="J60" s="1790"/>
      <c r="K60" s="1790"/>
      <c r="L60" s="1790"/>
      <c r="M60" s="1790"/>
      <c r="N60" s="1790"/>
      <c r="O60" s="1790"/>
      <c r="P60" s="1790"/>
      <c r="Q60" s="1791"/>
      <c r="R60" s="279">
        <f t="shared" si="10"/>
        <v>0</v>
      </c>
    </row>
    <row r="61" spans="1:18" ht="12.75">
      <c r="A61" s="1756"/>
      <c r="B61" s="1735"/>
      <c r="C61" s="1737"/>
      <c r="D61" s="1757">
        <f t="shared" si="9"/>
        <v>0</v>
      </c>
      <c r="E61" s="1755">
        <f t="shared" si="8"/>
        <v>0</v>
      </c>
      <c r="F61" s="1789"/>
      <c r="G61" s="1790"/>
      <c r="H61" s="1790"/>
      <c r="I61" s="1790"/>
      <c r="J61" s="1790"/>
      <c r="K61" s="1790"/>
      <c r="L61" s="1790"/>
      <c r="M61" s="1790"/>
      <c r="N61" s="1790"/>
      <c r="O61" s="1790"/>
      <c r="P61" s="1790"/>
      <c r="Q61" s="1791"/>
      <c r="R61" s="279">
        <f t="shared" si="10"/>
        <v>0</v>
      </c>
    </row>
    <row r="62" spans="1:18" ht="12.75">
      <c r="A62" s="1756"/>
      <c r="B62" s="1735"/>
      <c r="C62" s="1737"/>
      <c r="D62" s="1757">
        <f t="shared" si="9"/>
        <v>0</v>
      </c>
      <c r="E62" s="1755">
        <f t="shared" si="8"/>
        <v>0</v>
      </c>
      <c r="F62" s="1789"/>
      <c r="G62" s="1790"/>
      <c r="H62" s="1790"/>
      <c r="I62" s="1790"/>
      <c r="J62" s="1790"/>
      <c r="K62" s="1790"/>
      <c r="L62" s="1790"/>
      <c r="M62" s="1790"/>
      <c r="N62" s="1790"/>
      <c r="O62" s="1790"/>
      <c r="P62" s="1790"/>
      <c r="Q62" s="1791"/>
      <c r="R62" s="279">
        <f t="shared" si="10"/>
        <v>0</v>
      </c>
    </row>
    <row r="63" spans="1:18" ht="12.75">
      <c r="A63" s="1756"/>
      <c r="B63" s="1735"/>
      <c r="C63" s="1737"/>
      <c r="D63" s="1757">
        <f t="shared" si="9"/>
        <v>0</v>
      </c>
      <c r="E63" s="1755">
        <f t="shared" si="8"/>
        <v>0</v>
      </c>
      <c r="F63" s="1789"/>
      <c r="G63" s="1790"/>
      <c r="H63" s="1790"/>
      <c r="I63" s="1790"/>
      <c r="J63" s="1790"/>
      <c r="K63" s="1790"/>
      <c r="L63" s="1790"/>
      <c r="M63" s="1790"/>
      <c r="N63" s="1790"/>
      <c r="O63" s="1790"/>
      <c r="P63" s="1790"/>
      <c r="Q63" s="1791"/>
      <c r="R63" s="279">
        <f t="shared" si="10"/>
        <v>0</v>
      </c>
    </row>
    <row r="64" spans="1:18" ht="12.75">
      <c r="A64" s="1756"/>
      <c r="B64" s="1735"/>
      <c r="C64" s="1737"/>
      <c r="D64" s="1757">
        <f t="shared" si="9"/>
        <v>0</v>
      </c>
      <c r="E64" s="1755">
        <f t="shared" si="8"/>
        <v>0</v>
      </c>
      <c r="F64" s="1789"/>
      <c r="G64" s="1790"/>
      <c r="H64" s="1790"/>
      <c r="I64" s="1790"/>
      <c r="J64" s="1790"/>
      <c r="K64" s="1790"/>
      <c r="L64" s="1790"/>
      <c r="M64" s="1790"/>
      <c r="N64" s="1790"/>
      <c r="O64" s="1790"/>
      <c r="P64" s="1790"/>
      <c r="Q64" s="1791"/>
      <c r="R64" s="279">
        <f t="shared" si="10"/>
        <v>0</v>
      </c>
    </row>
    <row r="65" spans="1:18" ht="12.75">
      <c r="A65" s="1756"/>
      <c r="B65" s="1735"/>
      <c r="C65" s="1737"/>
      <c r="D65" s="1757">
        <f t="shared" si="9"/>
        <v>0</v>
      </c>
      <c r="E65" s="1755">
        <f t="shared" si="8"/>
        <v>0</v>
      </c>
      <c r="F65" s="1789"/>
      <c r="G65" s="1790"/>
      <c r="H65" s="1790"/>
      <c r="I65" s="1790"/>
      <c r="J65" s="1790"/>
      <c r="K65" s="1790"/>
      <c r="L65" s="1790"/>
      <c r="M65" s="1790"/>
      <c r="N65" s="1790"/>
      <c r="O65" s="1790"/>
      <c r="P65" s="1790"/>
      <c r="Q65" s="1791"/>
      <c r="R65" s="279">
        <f t="shared" si="10"/>
        <v>0</v>
      </c>
    </row>
    <row r="66" spans="1:18" ht="12.75">
      <c r="A66" s="1756"/>
      <c r="B66" s="1735"/>
      <c r="C66" s="1737"/>
      <c r="D66" s="1757">
        <f t="shared" si="9"/>
        <v>0</v>
      </c>
      <c r="E66" s="1755">
        <f t="shared" si="8"/>
        <v>0</v>
      </c>
      <c r="F66" s="1789"/>
      <c r="G66" s="1790"/>
      <c r="H66" s="1790"/>
      <c r="I66" s="1790"/>
      <c r="J66" s="1790"/>
      <c r="K66" s="1790"/>
      <c r="L66" s="1790"/>
      <c r="M66" s="1790"/>
      <c r="N66" s="1790"/>
      <c r="O66" s="1790"/>
      <c r="P66" s="1790"/>
      <c r="Q66" s="1791"/>
      <c r="R66" s="279">
        <f t="shared" si="10"/>
        <v>0</v>
      </c>
    </row>
    <row r="67" spans="1:18" ht="12.75">
      <c r="A67" s="1756"/>
      <c r="B67" s="1735"/>
      <c r="C67" s="1737"/>
      <c r="D67" s="1757">
        <f t="shared" si="9"/>
        <v>0</v>
      </c>
      <c r="E67" s="1755">
        <f t="shared" si="8"/>
        <v>0</v>
      </c>
      <c r="F67" s="1789"/>
      <c r="G67" s="1790"/>
      <c r="H67" s="1790"/>
      <c r="I67" s="1790"/>
      <c r="J67" s="1790"/>
      <c r="K67" s="1790"/>
      <c r="L67" s="1790"/>
      <c r="M67" s="1790"/>
      <c r="N67" s="1790"/>
      <c r="O67" s="1790"/>
      <c r="P67" s="1790"/>
      <c r="Q67" s="1791"/>
      <c r="R67" s="279">
        <f t="shared" si="10"/>
        <v>0</v>
      </c>
    </row>
    <row r="68" spans="1:18" ht="12.75">
      <c r="A68" s="1756"/>
      <c r="B68" s="1735"/>
      <c r="C68" s="1737"/>
      <c r="D68" s="1757">
        <f t="shared" si="9"/>
        <v>0</v>
      </c>
      <c r="E68" s="1755">
        <f t="shared" si="8"/>
        <v>0</v>
      </c>
      <c r="F68" s="1789"/>
      <c r="G68" s="1790"/>
      <c r="H68" s="1790"/>
      <c r="I68" s="1790"/>
      <c r="J68" s="1790"/>
      <c r="K68" s="1790"/>
      <c r="L68" s="1790"/>
      <c r="M68" s="1790"/>
      <c r="N68" s="1790"/>
      <c r="O68" s="1790"/>
      <c r="P68" s="1790"/>
      <c r="Q68" s="1791"/>
      <c r="R68" s="279">
        <f t="shared" si="10"/>
        <v>0</v>
      </c>
    </row>
    <row r="69" spans="1:18" ht="12.75">
      <c r="A69" s="1756"/>
      <c r="B69" s="1735"/>
      <c r="C69" s="1737"/>
      <c r="D69" s="1757">
        <f t="shared" si="9"/>
        <v>0</v>
      </c>
      <c r="E69" s="1755">
        <f t="shared" si="8"/>
        <v>0</v>
      </c>
      <c r="F69" s="1789"/>
      <c r="G69" s="1790"/>
      <c r="H69" s="1790"/>
      <c r="I69" s="1790"/>
      <c r="J69" s="1790"/>
      <c r="K69" s="1790"/>
      <c r="L69" s="1790"/>
      <c r="M69" s="1790"/>
      <c r="N69" s="1790"/>
      <c r="O69" s="1790"/>
      <c r="P69" s="1790"/>
      <c r="Q69" s="1791"/>
      <c r="R69" s="279">
        <f t="shared" si="10"/>
        <v>0</v>
      </c>
    </row>
    <row r="70" spans="1:18" ht="12.75">
      <c r="A70" s="1756"/>
      <c r="B70" s="1735"/>
      <c r="C70" s="1737"/>
      <c r="D70" s="1757">
        <f t="shared" si="9"/>
        <v>0</v>
      </c>
      <c r="E70" s="1755">
        <f t="shared" si="8"/>
        <v>0</v>
      </c>
      <c r="F70" s="1789"/>
      <c r="G70" s="1790"/>
      <c r="H70" s="1790"/>
      <c r="I70" s="1790"/>
      <c r="J70" s="1790"/>
      <c r="K70" s="1790"/>
      <c r="L70" s="1790"/>
      <c r="M70" s="1790"/>
      <c r="N70" s="1790"/>
      <c r="O70" s="1790"/>
      <c r="P70" s="1790"/>
      <c r="Q70" s="1791"/>
      <c r="R70" s="279">
        <f t="shared" si="10"/>
        <v>0</v>
      </c>
    </row>
    <row r="71" spans="1:18" ht="12.75">
      <c r="A71" s="1756"/>
      <c r="B71" s="1735"/>
      <c r="C71" s="1737"/>
      <c r="D71" s="1757">
        <f t="shared" si="9"/>
        <v>0</v>
      </c>
      <c r="E71" s="1755">
        <f t="shared" si="8"/>
        <v>0</v>
      </c>
      <c r="F71" s="1789"/>
      <c r="G71" s="1790"/>
      <c r="H71" s="1790"/>
      <c r="I71" s="1790"/>
      <c r="J71" s="1790"/>
      <c r="K71" s="1790"/>
      <c r="L71" s="1790"/>
      <c r="M71" s="1790"/>
      <c r="N71" s="1790"/>
      <c r="O71" s="1790"/>
      <c r="P71" s="1790"/>
      <c r="Q71" s="1791"/>
      <c r="R71" s="279">
        <f t="shared" si="10"/>
        <v>0</v>
      </c>
    </row>
    <row r="72" spans="1:18" ht="12.75">
      <c r="A72" s="1756"/>
      <c r="B72" s="1735"/>
      <c r="C72" s="1737"/>
      <c r="D72" s="1757">
        <f t="shared" si="9"/>
        <v>0</v>
      </c>
      <c r="E72" s="1755">
        <f t="shared" si="8"/>
        <v>0</v>
      </c>
      <c r="F72" s="1789"/>
      <c r="G72" s="1790"/>
      <c r="H72" s="1790"/>
      <c r="I72" s="1790"/>
      <c r="J72" s="1790"/>
      <c r="K72" s="1790"/>
      <c r="L72" s="1790"/>
      <c r="M72" s="1790"/>
      <c r="N72" s="1790"/>
      <c r="O72" s="1790"/>
      <c r="P72" s="1790"/>
      <c r="Q72" s="1791"/>
      <c r="R72" s="279">
        <f t="shared" si="10"/>
        <v>0</v>
      </c>
    </row>
    <row r="73" spans="1:18" ht="13.5" thickBot="1">
      <c r="A73" s="1759"/>
      <c r="B73" s="1760"/>
      <c r="C73" s="1761"/>
      <c r="D73" s="1762"/>
      <c r="E73" s="1755">
        <f t="shared" si="8"/>
        <v>0</v>
      </c>
      <c r="F73" s="1792"/>
      <c r="G73" s="1793"/>
      <c r="H73" s="1793"/>
      <c r="I73" s="1793"/>
      <c r="J73" s="1793"/>
      <c r="K73" s="1793"/>
      <c r="L73" s="1793"/>
      <c r="M73" s="1793"/>
      <c r="N73" s="1793"/>
      <c r="O73" s="1793"/>
      <c r="P73" s="1793"/>
      <c r="Q73" s="1794"/>
      <c r="R73" s="279">
        <f t="shared" si="10"/>
        <v>0</v>
      </c>
    </row>
    <row r="74" spans="1:18" ht="14.25">
      <c r="A74" s="2283" t="s">
        <v>595</v>
      </c>
      <c r="B74" s="2284"/>
      <c r="C74" s="2285"/>
      <c r="D74" s="1763"/>
      <c r="E74" s="1764"/>
      <c r="F74" s="2297">
        <f>IF(OR(F75&lt;0,G75&lt;0,H75&lt;0,I75&lt;0,J75&lt;0,K75&lt;0,L75&lt;0,M75&lt;0,N75&lt;0,O75&lt;0,P75&lt;0,Q75&lt;0),"Vous ne pouvez pas céder un nombre de titres supérieur au nombre des titres acquis !!!","")</f>
      </c>
      <c r="G74" s="2297"/>
      <c r="H74" s="2297"/>
      <c r="I74" s="2297"/>
      <c r="J74" s="2297"/>
      <c r="K74" s="2297"/>
      <c r="L74" s="2297"/>
      <c r="M74" s="2297"/>
      <c r="N74" s="2297"/>
      <c r="O74" s="2297"/>
      <c r="P74" s="2297"/>
      <c r="Q74" s="2298"/>
      <c r="R74" s="279"/>
    </row>
    <row r="75" spans="1:18" ht="13.5" thickBot="1">
      <c r="A75" s="2277">
        <f>SUM(F75:Q75)</f>
        <v>0</v>
      </c>
      <c r="B75" s="2278"/>
      <c r="C75" s="2279"/>
      <c r="D75" s="1765"/>
      <c r="E75" s="1766"/>
      <c r="F75" s="1767">
        <f>F47-SUM(F54:F73)</f>
        <v>0</v>
      </c>
      <c r="G75" s="1767">
        <f aca="true" t="shared" si="11" ref="G75:Q75">G47-SUM(G54:G73)</f>
        <v>0</v>
      </c>
      <c r="H75" s="1767">
        <f t="shared" si="11"/>
        <v>0</v>
      </c>
      <c r="I75" s="1767">
        <f t="shared" si="11"/>
        <v>0</v>
      </c>
      <c r="J75" s="1767">
        <f t="shared" si="11"/>
        <v>0</v>
      </c>
      <c r="K75" s="1767">
        <f t="shared" si="11"/>
        <v>0</v>
      </c>
      <c r="L75" s="1767">
        <f t="shared" si="11"/>
        <v>0</v>
      </c>
      <c r="M75" s="1767">
        <f t="shared" si="11"/>
        <v>0</v>
      </c>
      <c r="N75" s="1767">
        <f t="shared" si="11"/>
        <v>0</v>
      </c>
      <c r="O75" s="1767">
        <f t="shared" si="11"/>
        <v>0</v>
      </c>
      <c r="P75" s="1767">
        <f t="shared" si="11"/>
        <v>0</v>
      </c>
      <c r="Q75" s="1768">
        <f t="shared" si="11"/>
        <v>0</v>
      </c>
      <c r="R75" s="279"/>
    </row>
    <row r="76" spans="1:18" ht="12.75">
      <c r="A76" s="2286" t="s">
        <v>607</v>
      </c>
      <c r="B76" s="2287"/>
      <c r="C76" s="2288"/>
      <c r="D76" s="1769"/>
      <c r="E76" s="1766"/>
      <c r="F76" s="1770">
        <f>IF(F75&gt;0,F48,0)</f>
        <v>0</v>
      </c>
      <c r="G76" s="1770">
        <f aca="true" t="shared" si="12" ref="G76:Q76">IF(G75&gt;0,G48,0)</f>
        <v>0</v>
      </c>
      <c r="H76" s="1770">
        <f t="shared" si="12"/>
        <v>0</v>
      </c>
      <c r="I76" s="1770">
        <f t="shared" si="12"/>
        <v>0</v>
      </c>
      <c r="J76" s="1770">
        <f t="shared" si="12"/>
        <v>0</v>
      </c>
      <c r="K76" s="1770">
        <f t="shared" si="12"/>
        <v>0</v>
      </c>
      <c r="L76" s="1770">
        <f t="shared" si="12"/>
        <v>0</v>
      </c>
      <c r="M76" s="1770">
        <f t="shared" si="12"/>
        <v>0</v>
      </c>
      <c r="N76" s="1770">
        <f t="shared" si="12"/>
        <v>0</v>
      </c>
      <c r="O76" s="1770">
        <f t="shared" si="12"/>
        <v>0</v>
      </c>
      <c r="P76" s="1770">
        <f t="shared" si="12"/>
        <v>0</v>
      </c>
      <c r="Q76" s="1771">
        <f t="shared" si="12"/>
        <v>0</v>
      </c>
      <c r="R76" s="279"/>
    </row>
    <row r="77" spans="1:18" s="1739" customFormat="1" ht="13.5" thickBot="1">
      <c r="A77" s="2280">
        <f>SUM(F77:Q77)</f>
        <v>0</v>
      </c>
      <c r="B77" s="2281"/>
      <c r="C77" s="2282"/>
      <c r="D77" s="1772"/>
      <c r="E77" s="1773"/>
      <c r="F77" s="1774">
        <f>F75*F76</f>
        <v>0</v>
      </c>
      <c r="G77" s="1774">
        <f aca="true" t="shared" si="13" ref="G77:Q77">G75*G76</f>
        <v>0</v>
      </c>
      <c r="H77" s="1774">
        <f t="shared" si="13"/>
        <v>0</v>
      </c>
      <c r="I77" s="1774">
        <f t="shared" si="13"/>
        <v>0</v>
      </c>
      <c r="J77" s="1774">
        <f t="shared" si="13"/>
        <v>0</v>
      </c>
      <c r="K77" s="1774">
        <f t="shared" si="13"/>
        <v>0</v>
      </c>
      <c r="L77" s="1774">
        <f t="shared" si="13"/>
        <v>0</v>
      </c>
      <c r="M77" s="1774">
        <f t="shared" si="13"/>
        <v>0</v>
      </c>
      <c r="N77" s="1774">
        <f t="shared" si="13"/>
        <v>0</v>
      </c>
      <c r="O77" s="1774">
        <f t="shared" si="13"/>
        <v>0</v>
      </c>
      <c r="P77" s="1774">
        <f t="shared" si="13"/>
        <v>0</v>
      </c>
      <c r="Q77" s="1775">
        <f t="shared" si="13"/>
        <v>0</v>
      </c>
      <c r="R77" s="290"/>
    </row>
    <row r="78" ht="5.25" customHeight="1"/>
    <row r="79" ht="30.75">
      <c r="Q79" s="1731" t="s">
        <v>929</v>
      </c>
    </row>
  </sheetData>
  <sheetProtection password="E2A3" sheet="1" objects="1" scenarios="1"/>
  <mergeCells count="103">
    <mergeCell ref="E52:Q52"/>
    <mergeCell ref="C46:C49"/>
    <mergeCell ref="A52:D52"/>
    <mergeCell ref="F74:Q74"/>
    <mergeCell ref="E51:Q51"/>
    <mergeCell ref="E50:Q50"/>
    <mergeCell ref="A75:C75"/>
    <mergeCell ref="A77:C77"/>
    <mergeCell ref="A74:C74"/>
    <mergeCell ref="A76:C76"/>
    <mergeCell ref="E21:F21"/>
    <mergeCell ref="E22:F22"/>
    <mergeCell ref="E23:F23"/>
    <mergeCell ref="E24:F24"/>
    <mergeCell ref="E25:F25"/>
    <mergeCell ref="E26:F26"/>
    <mergeCell ref="C4:D4"/>
    <mergeCell ref="A5:Q5"/>
    <mergeCell ref="E20:F20"/>
    <mergeCell ref="G20:H20"/>
    <mergeCell ref="I20:J20"/>
    <mergeCell ref="L19:Q19"/>
    <mergeCell ref="A6:C6"/>
    <mergeCell ref="A7:C7"/>
    <mergeCell ref="D6:F6"/>
    <mergeCell ref="A19:J19"/>
    <mergeCell ref="E37:F37"/>
    <mergeCell ref="E38:F38"/>
    <mergeCell ref="E27:F27"/>
    <mergeCell ref="E28:F28"/>
    <mergeCell ref="E29:F29"/>
    <mergeCell ref="E30:F30"/>
    <mergeCell ref="E31:F31"/>
    <mergeCell ref="E32:F32"/>
    <mergeCell ref="G24:H24"/>
    <mergeCell ref="I24:J24"/>
    <mergeCell ref="E33:F33"/>
    <mergeCell ref="E34:F34"/>
    <mergeCell ref="E35:F35"/>
    <mergeCell ref="E36:F36"/>
    <mergeCell ref="G21:H21"/>
    <mergeCell ref="I21:J21"/>
    <mergeCell ref="G22:H22"/>
    <mergeCell ref="I22:J22"/>
    <mergeCell ref="G23:H23"/>
    <mergeCell ref="I23:J23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41:H41"/>
    <mergeCell ref="I41:J41"/>
    <mergeCell ref="G42:H42"/>
    <mergeCell ref="I42:J42"/>
    <mergeCell ref="E42:F42"/>
    <mergeCell ref="G39:H39"/>
    <mergeCell ref="I39:J39"/>
    <mergeCell ref="G40:H40"/>
    <mergeCell ref="I40:J40"/>
    <mergeCell ref="E39:F39"/>
    <mergeCell ref="E40:F40"/>
    <mergeCell ref="N41:P41"/>
    <mergeCell ref="L28:Q28"/>
    <mergeCell ref="L29:Q36"/>
    <mergeCell ref="P26:Q26"/>
    <mergeCell ref="L37:P37"/>
    <mergeCell ref="L38:P38"/>
    <mergeCell ref="N40:P40"/>
    <mergeCell ref="P27:Q27"/>
    <mergeCell ref="C3:F3"/>
    <mergeCell ref="D7:F7"/>
    <mergeCell ref="L39:P39"/>
    <mergeCell ref="H7:L7"/>
    <mergeCell ref="L21:M21"/>
    <mergeCell ref="N22:O22"/>
    <mergeCell ref="N24:O24"/>
    <mergeCell ref="P22:Q22"/>
    <mergeCell ref="P24:Q24"/>
    <mergeCell ref="P21:Q21"/>
  </mergeCells>
  <conditionalFormatting sqref="A77:D77 A75:D75 F53:Q53 F75:Q75">
    <cfRule type="cellIs" priority="1" dxfId="77" operator="equal" stopIfTrue="1">
      <formula>0</formula>
    </cfRule>
    <cfRule type="cellIs" priority="2" dxfId="62" operator="greaterThan" stopIfTrue="1">
      <formula>0</formula>
    </cfRule>
  </conditionalFormatting>
  <conditionalFormatting sqref="E54:E73">
    <cfRule type="cellIs" priority="3" dxfId="63" operator="greaterThan" stopIfTrue="1">
      <formula>0</formula>
    </cfRule>
  </conditionalFormatting>
  <conditionalFormatting sqref="F54:F73">
    <cfRule type="expression" priority="4" dxfId="63" stopIfTrue="1">
      <formula>AND(E54&gt;0,$F$53&gt;0)</formula>
    </cfRule>
  </conditionalFormatting>
  <conditionalFormatting sqref="G54:G73">
    <cfRule type="expression" priority="5" dxfId="63" stopIfTrue="1">
      <formula>AND(E54&gt;0,$G$53&gt;0)</formula>
    </cfRule>
  </conditionalFormatting>
  <conditionalFormatting sqref="H54:H73">
    <cfRule type="expression" priority="6" dxfId="63" stopIfTrue="1">
      <formula>AND(E54&gt;0,$H$53&gt;0)</formula>
    </cfRule>
  </conditionalFormatting>
  <conditionalFormatting sqref="I54:I73">
    <cfRule type="expression" priority="7" dxfId="63" stopIfTrue="1">
      <formula>AND(E54&gt;0,$I$53&gt;0)</formula>
    </cfRule>
  </conditionalFormatting>
  <conditionalFormatting sqref="J54:J73">
    <cfRule type="expression" priority="8" dxfId="63" stopIfTrue="1">
      <formula>AND(E54&gt;0,$J$53&gt;0)</formula>
    </cfRule>
  </conditionalFormatting>
  <conditionalFormatting sqref="K54:K73">
    <cfRule type="expression" priority="9" dxfId="63" stopIfTrue="1">
      <formula>AND(E54&gt;0,$K$53&gt;0)</formula>
    </cfRule>
  </conditionalFormatting>
  <conditionalFormatting sqref="L54:L73">
    <cfRule type="expression" priority="10" dxfId="63" stopIfTrue="1">
      <formula>AND(E54&gt;0,$L$53&gt;0)</formula>
    </cfRule>
  </conditionalFormatting>
  <conditionalFormatting sqref="M54:M73">
    <cfRule type="expression" priority="11" dxfId="63" stopIfTrue="1">
      <formula>AND(E54&gt;0,$M$53&gt;0)</formula>
    </cfRule>
  </conditionalFormatting>
  <conditionalFormatting sqref="N54:N73">
    <cfRule type="expression" priority="12" dxfId="63" stopIfTrue="1">
      <formula>AND(E54&gt;0,$N$53&gt;0)</formula>
    </cfRule>
  </conditionalFormatting>
  <conditionalFormatting sqref="O54:O73">
    <cfRule type="expression" priority="13" dxfId="63" stopIfTrue="1">
      <formula>AND(E54&gt;0,$O$53&gt;0)</formula>
    </cfRule>
  </conditionalFormatting>
  <conditionalFormatting sqref="P54:P73">
    <cfRule type="expression" priority="14" dxfId="63" stopIfTrue="1">
      <formula>AND(E54&gt;0,$P$53&gt;0)</formula>
    </cfRule>
  </conditionalFormatting>
  <conditionalFormatting sqref="Q54:Q73">
    <cfRule type="expression" priority="15" dxfId="63" stopIfTrue="1">
      <formula>AND(E54&gt;0,$Q$53&gt;0)</formula>
    </cfRule>
  </conditionalFormatting>
  <conditionalFormatting sqref="E53">
    <cfRule type="expression" priority="16" dxfId="62" stopIfTrue="1">
      <formula>$A$75&gt;0</formula>
    </cfRule>
  </conditionalFormatting>
  <conditionalFormatting sqref="Q39">
    <cfRule type="expression" priority="17" dxfId="0" stopIfTrue="1">
      <formula>$P$24&gt;$P$22</formula>
    </cfRule>
  </conditionalFormatting>
  <conditionalFormatting sqref="Q41">
    <cfRule type="expression" priority="18" dxfId="0" stopIfTrue="1">
      <formula>$Q$39&gt;$Q$37</formula>
    </cfRule>
  </conditionalFormatting>
  <conditionalFormatting sqref="L29:Q36">
    <cfRule type="expression" priority="19" dxfId="32" stopIfTrue="1">
      <formula>$P$26&lt;&gt;$P$27</formula>
    </cfRule>
  </conditionalFormatting>
  <conditionalFormatting sqref="P27:Q27">
    <cfRule type="expression" priority="20" dxfId="0" stopIfTrue="1">
      <formula>$P$26&lt;&gt;0</formula>
    </cfRule>
  </conditionalFormatting>
  <conditionalFormatting sqref="P24:Q24">
    <cfRule type="expression" priority="21" dxfId="0" stopIfTrue="1">
      <formula>$P$22&gt;0</formula>
    </cfRule>
  </conditionalFormatting>
  <printOptions horizontalCentered="1" verticalCentered="1"/>
  <pageMargins left="0.3937007874015748" right="0.3937007874015748" top="0.1968503937007874" bottom="0.1968503937007874" header="0.5118110236220472" footer="0"/>
  <pageSetup horizontalDpi="300" verticalDpi="300" orientation="landscape" paperSize="9" scale="80" r:id="rId1"/>
  <headerFooter alignWithMargins="0">
    <oddFooter>&amp;C&amp;F</oddFooter>
  </headerFooter>
  <rowBreaks count="1" manualBreakCount="1">
    <brk id="4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11.00390625" style="10" customWidth="1"/>
    <col min="3" max="3" width="30.28125" style="6" customWidth="1"/>
    <col min="4" max="4" width="8.421875" style="8" customWidth="1"/>
    <col min="5" max="5" width="11.7109375" style="7" customWidth="1"/>
    <col min="6" max="6" width="17.7109375" style="8" bestFit="1" customWidth="1"/>
    <col min="7" max="7" width="13.7109375" style="8" customWidth="1"/>
  </cols>
  <sheetData>
    <row r="1" spans="1:7" ht="23.25">
      <c r="A1" s="579"/>
      <c r="B1" s="580"/>
      <c r="C1" s="580"/>
      <c r="D1" s="442"/>
      <c r="E1" s="1362" t="s">
        <v>553</v>
      </c>
      <c r="F1" s="1361" t="s">
        <v>307</v>
      </c>
      <c r="G1" s="581" t="s">
        <v>931</v>
      </c>
    </row>
    <row r="2" spans="1:7" ht="12.75">
      <c r="A2" s="375"/>
      <c r="B2" s="36"/>
      <c r="C2" s="36"/>
      <c r="D2" s="40"/>
      <c r="E2" s="36"/>
      <c r="F2" s="64" t="s">
        <v>550</v>
      </c>
      <c r="G2" s="1304" t="s">
        <v>551</v>
      </c>
    </row>
    <row r="3" spans="1:7" ht="12.75">
      <c r="A3" s="582" t="s">
        <v>913</v>
      </c>
      <c r="B3" s="35">
        <f>'A1'!$B$6</f>
        <v>0</v>
      </c>
      <c r="C3" s="35"/>
      <c r="D3" s="64"/>
      <c r="E3" s="64"/>
      <c r="F3" s="64" t="s">
        <v>908</v>
      </c>
      <c r="G3" s="583">
        <f>'A1'!C7</f>
        <v>0</v>
      </c>
    </row>
    <row r="4" spans="1:7" ht="12.75">
      <c r="A4" s="582" t="s">
        <v>914</v>
      </c>
      <c r="B4" s="39">
        <f>'A1'!$G$6</f>
        <v>0</v>
      </c>
      <c r="C4" s="39"/>
      <c r="D4" s="40"/>
      <c r="E4" s="36"/>
      <c r="F4" s="106" t="s">
        <v>910</v>
      </c>
      <c r="G4" s="583">
        <f>'A1'!C8</f>
        <v>0</v>
      </c>
    </row>
    <row r="5" spans="1:7" ht="25.5" customHeight="1" thickBot="1">
      <c r="A5" s="668" t="s">
        <v>932</v>
      </c>
      <c r="B5" s="235"/>
      <c r="C5" s="235"/>
      <c r="D5" s="235"/>
      <c r="E5" s="235"/>
      <c r="F5" s="235"/>
      <c r="G5" s="669"/>
    </row>
    <row r="6" spans="1:7" s="388" customFormat="1" ht="19.5" customHeight="1">
      <c r="A6" s="670"/>
      <c r="B6" s="139"/>
      <c r="C6" s="685" t="s">
        <v>312</v>
      </c>
      <c r="D6" s="141"/>
      <c r="E6" s="142"/>
      <c r="F6" s="687"/>
      <c r="G6" s="387"/>
    </row>
    <row r="7" spans="1:7" s="392" customFormat="1" ht="19.5" customHeight="1" thickBot="1">
      <c r="A7" s="671"/>
      <c r="B7" s="389"/>
      <c r="C7" s="686" t="s">
        <v>313</v>
      </c>
      <c r="D7" s="390"/>
      <c r="E7" s="86"/>
      <c r="F7" s="391"/>
      <c r="G7" s="688"/>
    </row>
    <row r="8" spans="1:7" s="392" customFormat="1" ht="15" customHeight="1">
      <c r="A8" s="672"/>
      <c r="B8" s="82"/>
      <c r="C8" s="85"/>
      <c r="D8" s="83"/>
      <c r="E8" s="86"/>
      <c r="F8" s="90"/>
      <c r="G8" s="673"/>
    </row>
    <row r="9" spans="1:7" s="392" customFormat="1" ht="15" customHeight="1">
      <c r="A9" s="672"/>
      <c r="B9" s="92" t="s">
        <v>1053</v>
      </c>
      <c r="C9" s="85"/>
      <c r="D9" s="83"/>
      <c r="E9" s="86"/>
      <c r="F9" s="90"/>
      <c r="G9" s="1810"/>
    </row>
    <row r="10" spans="1:7" s="392" customFormat="1" ht="15.75" customHeight="1">
      <c r="A10" s="671"/>
      <c r="B10" s="92" t="s">
        <v>385</v>
      </c>
      <c r="C10" s="104"/>
      <c r="D10" s="2309">
        <f>IF(G10="non","balance obligatoire","")</f>
      </c>
      <c r="E10" s="2310"/>
      <c r="F10" s="2311"/>
      <c r="G10" s="1810"/>
    </row>
    <row r="11" spans="1:7" s="392" customFormat="1" ht="15.75" customHeight="1">
      <c r="A11" s="671"/>
      <c r="B11" s="92" t="s">
        <v>393</v>
      </c>
      <c r="C11" s="104"/>
      <c r="D11" s="666"/>
      <c r="E11" s="674"/>
      <c r="F11" s="674"/>
      <c r="G11" s="1810"/>
    </row>
    <row r="12" spans="1:7" s="392" customFormat="1" ht="15.75" customHeight="1">
      <c r="A12" s="671"/>
      <c r="B12" s="2313">
        <f>IF(G11="non","explications obligatoires dans la case commentaires en bas de feuille","")</f>
      </c>
      <c r="C12" s="2313"/>
      <c r="D12" s="2313"/>
      <c r="E12" s="2313"/>
      <c r="F12" s="2313"/>
      <c r="G12" s="684"/>
    </row>
    <row r="13" spans="1:7" s="392" customFormat="1" ht="15.75" customHeight="1">
      <c r="A13" s="671"/>
      <c r="B13" s="92" t="s">
        <v>1054</v>
      </c>
      <c r="C13" s="104"/>
      <c r="D13" s="393"/>
      <c r="E13" s="394"/>
      <c r="F13" s="90"/>
      <c r="G13" s="1810"/>
    </row>
    <row r="14" spans="1:7" s="392" customFormat="1" ht="15.75" customHeight="1">
      <c r="A14" s="671"/>
      <c r="B14" s="92" t="s">
        <v>258</v>
      </c>
      <c r="C14" s="104"/>
      <c r="D14" s="393"/>
      <c r="E14" s="394"/>
      <c r="F14" s="90"/>
      <c r="G14" s="1810"/>
    </row>
    <row r="15" spans="1:7" s="392" customFormat="1" ht="15.75" customHeight="1">
      <c r="A15" s="671"/>
      <c r="B15" s="92" t="s">
        <v>386</v>
      </c>
      <c r="C15" s="85"/>
      <c r="D15" s="393"/>
      <c r="E15" s="394"/>
      <c r="F15" s="90"/>
      <c r="G15" s="1810"/>
    </row>
    <row r="16" spans="1:7" s="392" customFormat="1" ht="15.75" customHeight="1">
      <c r="A16" s="675"/>
      <c r="B16" s="398" t="s">
        <v>387</v>
      </c>
      <c r="C16" s="399"/>
      <c r="D16" s="400"/>
      <c r="E16" s="401"/>
      <c r="F16" s="667">
        <f>IF(G16="non","obligatoire","")</f>
      </c>
      <c r="G16" s="1810"/>
    </row>
    <row r="17" spans="1:7" s="392" customFormat="1" ht="15.75" customHeight="1">
      <c r="A17" s="672"/>
      <c r="B17" s="82"/>
      <c r="C17" s="85"/>
      <c r="D17" s="393"/>
      <c r="E17" s="394"/>
      <c r="F17" s="90"/>
      <c r="G17" s="673"/>
    </row>
    <row r="18" spans="1:7" s="392" customFormat="1" ht="16.5" customHeight="1">
      <c r="A18" s="676" t="s">
        <v>388</v>
      </c>
      <c r="B18" s="139"/>
      <c r="C18" s="402"/>
      <c r="D18" s="403"/>
      <c r="E18" s="404"/>
      <c r="F18" s="683" t="s">
        <v>389</v>
      </c>
      <c r="G18" s="1810"/>
    </row>
    <row r="19" spans="1:7" s="392" customFormat="1" ht="16.5" customHeight="1">
      <c r="A19" s="689"/>
      <c r="B19" s="690"/>
      <c r="C19" s="691"/>
      <c r="D19" s="692"/>
      <c r="E19" s="693"/>
      <c r="F19" s="694"/>
      <c r="G19" s="677"/>
    </row>
    <row r="20" spans="1:7" s="392" customFormat="1" ht="16.5" customHeight="1">
      <c r="A20" s="689"/>
      <c r="B20" s="690"/>
      <c r="C20" s="691"/>
      <c r="D20" s="692"/>
      <c r="E20" s="693"/>
      <c r="F20" s="694"/>
      <c r="G20" s="677"/>
    </row>
    <row r="21" spans="1:7" s="392" customFormat="1" ht="16.5" customHeight="1">
      <c r="A21" s="689"/>
      <c r="B21" s="690"/>
      <c r="C21" s="691"/>
      <c r="D21" s="692"/>
      <c r="E21" s="693"/>
      <c r="F21" s="694"/>
      <c r="G21" s="677"/>
    </row>
    <row r="22" spans="1:7" s="392" customFormat="1" ht="16.5" customHeight="1">
      <c r="A22" s="689"/>
      <c r="B22" s="690"/>
      <c r="C22" s="691"/>
      <c r="D22" s="692"/>
      <c r="E22" s="693"/>
      <c r="F22" s="694"/>
      <c r="G22" s="677"/>
    </row>
    <row r="23" spans="1:7" s="392" customFormat="1" ht="15" customHeight="1">
      <c r="A23" s="689"/>
      <c r="B23" s="690"/>
      <c r="C23" s="691"/>
      <c r="D23" s="692"/>
      <c r="E23" s="693"/>
      <c r="F23" s="694"/>
      <c r="G23" s="677"/>
    </row>
    <row r="24" spans="1:7" s="392" customFormat="1" ht="15" customHeight="1" thickBot="1">
      <c r="A24" s="689"/>
      <c r="B24" s="690"/>
      <c r="C24" s="691"/>
      <c r="D24" s="692"/>
      <c r="E24" s="693"/>
      <c r="F24" s="694"/>
      <c r="G24" s="677"/>
    </row>
    <row r="25" spans="1:7" s="392" customFormat="1" ht="15" customHeight="1" thickBot="1">
      <c r="A25" s="672"/>
      <c r="B25" s="82"/>
      <c r="C25" s="85"/>
      <c r="D25" s="137" t="s">
        <v>1051</v>
      </c>
      <c r="E25" s="86"/>
      <c r="F25" s="395">
        <f>SUM(F19:F24)</f>
        <v>0</v>
      </c>
      <c r="G25" s="677"/>
    </row>
    <row r="26" spans="1:7" s="392" customFormat="1" ht="16.5" customHeight="1">
      <c r="A26" s="678"/>
      <c r="B26" s="398"/>
      <c r="C26" s="2312">
        <f>IF(F6&lt;&gt;F25,"total différent de celui de la balance !!!","")</f>
      </c>
      <c r="D26" s="2312"/>
      <c r="E26" s="2312"/>
      <c r="F26" s="2312"/>
      <c r="G26" s="679"/>
    </row>
    <row r="27" spans="1:7" s="392" customFormat="1" ht="16.5" customHeight="1">
      <c r="A27" s="672"/>
      <c r="B27" s="82"/>
      <c r="C27" s="83"/>
      <c r="D27" s="83"/>
      <c r="E27" s="86"/>
      <c r="F27" s="83"/>
      <c r="G27" s="677"/>
    </row>
    <row r="28" spans="1:7" s="392" customFormat="1" ht="16.5" customHeight="1">
      <c r="A28" s="676" t="s">
        <v>392</v>
      </c>
      <c r="B28" s="139"/>
      <c r="C28" s="402"/>
      <c r="D28" s="403"/>
      <c r="E28" s="404"/>
      <c r="F28" s="1811"/>
      <c r="G28" s="680"/>
    </row>
    <row r="29" spans="1:7" s="392" customFormat="1" ht="15" customHeight="1">
      <c r="A29" s="689"/>
      <c r="B29" s="690"/>
      <c r="C29" s="691"/>
      <c r="D29" s="692"/>
      <c r="E29" s="693"/>
      <c r="F29" s="692"/>
      <c r="G29" s="695"/>
    </row>
    <row r="30" spans="1:7" s="392" customFormat="1" ht="15" customHeight="1">
      <c r="A30" s="689"/>
      <c r="B30" s="690"/>
      <c r="C30" s="691"/>
      <c r="D30" s="692"/>
      <c r="E30" s="693"/>
      <c r="F30" s="692"/>
      <c r="G30" s="695"/>
    </row>
    <row r="31" spans="1:7" s="392" customFormat="1" ht="15" customHeight="1">
      <c r="A31" s="689"/>
      <c r="B31" s="690"/>
      <c r="C31" s="691"/>
      <c r="D31" s="692"/>
      <c r="E31" s="693"/>
      <c r="F31" s="692"/>
      <c r="G31" s="695"/>
    </row>
    <row r="32" spans="1:7" s="392" customFormat="1" ht="15" customHeight="1">
      <c r="A32" s="689"/>
      <c r="B32" s="690"/>
      <c r="C32" s="691"/>
      <c r="D32" s="692"/>
      <c r="E32" s="693"/>
      <c r="F32" s="692"/>
      <c r="G32" s="695"/>
    </row>
    <row r="33" spans="1:7" s="392" customFormat="1" ht="15" customHeight="1">
      <c r="A33" s="689"/>
      <c r="B33" s="690"/>
      <c r="C33" s="691"/>
      <c r="D33" s="692"/>
      <c r="E33" s="693"/>
      <c r="F33" s="692"/>
      <c r="G33" s="695"/>
    </row>
    <row r="34" spans="1:7" s="392" customFormat="1" ht="15" customHeight="1">
      <c r="A34" s="689"/>
      <c r="B34" s="690"/>
      <c r="C34" s="691"/>
      <c r="D34" s="692"/>
      <c r="E34" s="693"/>
      <c r="F34" s="692"/>
      <c r="G34" s="695"/>
    </row>
    <row r="35" spans="1:7" s="392" customFormat="1" ht="15" customHeight="1">
      <c r="A35" s="689"/>
      <c r="B35" s="690"/>
      <c r="C35" s="691"/>
      <c r="D35" s="692"/>
      <c r="E35" s="693"/>
      <c r="F35" s="692"/>
      <c r="G35" s="695"/>
    </row>
    <row r="36" spans="1:7" s="392" customFormat="1" ht="15" customHeight="1" thickBot="1">
      <c r="A36" s="689"/>
      <c r="B36" s="690"/>
      <c r="C36" s="691"/>
      <c r="D36" s="692"/>
      <c r="E36" s="696"/>
      <c r="F36" s="692"/>
      <c r="G36" s="695"/>
    </row>
    <row r="37" spans="1:7" s="392" customFormat="1" ht="16.5" customHeight="1" thickBot="1">
      <c r="A37" s="672"/>
      <c r="B37" s="82"/>
      <c r="C37" s="85"/>
      <c r="D37" s="137"/>
      <c r="E37" s="86"/>
      <c r="F37" s="137" t="s">
        <v>1051</v>
      </c>
      <c r="G37" s="395">
        <f>SUM(G29:G36)</f>
        <v>0</v>
      </c>
    </row>
    <row r="38" spans="1:7" s="396" customFormat="1" ht="16.5" customHeight="1">
      <c r="A38" s="681"/>
      <c r="B38" s="398"/>
      <c r="C38" s="406"/>
      <c r="D38" s="405"/>
      <c r="E38" s="407"/>
      <c r="F38" s="405"/>
      <c r="G38" s="679"/>
    </row>
    <row r="39" spans="1:7" s="396" customFormat="1" ht="16.5" customHeight="1">
      <c r="A39" s="676" t="s">
        <v>394</v>
      </c>
      <c r="B39" s="139"/>
      <c r="C39" s="140"/>
      <c r="D39" s="141"/>
      <c r="E39" s="142"/>
      <c r="F39" s="141"/>
      <c r="G39" s="680"/>
    </row>
    <row r="40" spans="1:7" s="396" customFormat="1" ht="16.5" customHeight="1">
      <c r="A40" s="682" t="s">
        <v>259</v>
      </c>
      <c r="B40" s="82"/>
      <c r="C40" s="81"/>
      <c r="D40" s="83"/>
      <c r="E40" s="58"/>
      <c r="F40" s="83"/>
      <c r="G40" s="677"/>
    </row>
    <row r="41" spans="1:7" s="396" customFormat="1" ht="16.5" customHeight="1">
      <c r="A41" s="2301"/>
      <c r="B41" s="2302"/>
      <c r="C41" s="2302"/>
      <c r="D41" s="2302"/>
      <c r="E41" s="2302"/>
      <c r="F41" s="2302"/>
      <c r="G41" s="2303"/>
    </row>
    <row r="42" spans="1:7" s="396" customFormat="1" ht="16.5" customHeight="1">
      <c r="A42" s="2304"/>
      <c r="B42" s="2302"/>
      <c r="C42" s="2302"/>
      <c r="D42" s="2302"/>
      <c r="E42" s="2302"/>
      <c r="F42" s="2302"/>
      <c r="G42" s="2303"/>
    </row>
    <row r="43" spans="1:7" s="396" customFormat="1" ht="16.5" customHeight="1">
      <c r="A43" s="2304"/>
      <c r="B43" s="2302"/>
      <c r="C43" s="2302"/>
      <c r="D43" s="2302"/>
      <c r="E43" s="2302"/>
      <c r="F43" s="2302"/>
      <c r="G43" s="2303"/>
    </row>
    <row r="44" spans="1:7" s="396" customFormat="1" ht="16.5" customHeight="1">
      <c r="A44" s="2304"/>
      <c r="B44" s="2302"/>
      <c r="C44" s="2302"/>
      <c r="D44" s="2302"/>
      <c r="E44" s="2302"/>
      <c r="F44" s="2302"/>
      <c r="G44" s="2303"/>
    </row>
    <row r="45" spans="1:7" s="396" customFormat="1" ht="16.5" customHeight="1">
      <c r="A45" s="2304"/>
      <c r="B45" s="2302"/>
      <c r="C45" s="2302"/>
      <c r="D45" s="2302"/>
      <c r="E45" s="2302"/>
      <c r="F45" s="2302"/>
      <c r="G45" s="2303"/>
    </row>
    <row r="46" spans="1:7" s="396" customFormat="1" ht="16.5" customHeight="1">
      <c r="A46" s="2304"/>
      <c r="B46" s="2302"/>
      <c r="C46" s="2302"/>
      <c r="D46" s="2302"/>
      <c r="E46" s="2302"/>
      <c r="F46" s="2302"/>
      <c r="G46" s="2303"/>
    </row>
    <row r="47" spans="1:7" s="396" customFormat="1" ht="16.5" customHeight="1">
      <c r="A47" s="2304"/>
      <c r="B47" s="2302"/>
      <c r="C47" s="2302"/>
      <c r="D47" s="2302"/>
      <c r="E47" s="2302"/>
      <c r="F47" s="2302"/>
      <c r="G47" s="2303"/>
    </row>
    <row r="48" spans="1:7" s="396" customFormat="1" ht="16.5" customHeight="1">
      <c r="A48" s="2304"/>
      <c r="B48" s="2302"/>
      <c r="C48" s="2302"/>
      <c r="D48" s="2302"/>
      <c r="E48" s="2302"/>
      <c r="F48" s="2302"/>
      <c r="G48" s="2303"/>
    </row>
    <row r="49" spans="1:7" s="396" customFormat="1" ht="16.5" customHeight="1">
      <c r="A49" s="2304"/>
      <c r="B49" s="2302"/>
      <c r="C49" s="2302"/>
      <c r="D49" s="2302"/>
      <c r="E49" s="2302"/>
      <c r="F49" s="2302"/>
      <c r="G49" s="2303"/>
    </row>
    <row r="50" spans="1:7" s="396" customFormat="1" ht="16.5" customHeight="1">
      <c r="A50" s="2304"/>
      <c r="B50" s="2302"/>
      <c r="C50" s="2302"/>
      <c r="D50" s="2302"/>
      <c r="E50" s="2302"/>
      <c r="F50" s="2302"/>
      <c r="G50" s="2303"/>
    </row>
    <row r="51" spans="1:7" s="396" customFormat="1" ht="16.5" customHeight="1">
      <c r="A51" s="2304"/>
      <c r="B51" s="2302"/>
      <c r="C51" s="2302"/>
      <c r="D51" s="2302"/>
      <c r="E51" s="2302"/>
      <c r="F51" s="2302"/>
      <c r="G51" s="2303"/>
    </row>
    <row r="52" spans="1:7" s="396" customFormat="1" ht="16.5" customHeight="1" thickBot="1">
      <c r="A52" s="2305"/>
      <c r="B52" s="2306"/>
      <c r="C52" s="2306"/>
      <c r="D52" s="2306"/>
      <c r="E52" s="2306"/>
      <c r="F52" s="2306"/>
      <c r="G52" s="2307"/>
    </row>
    <row r="53" spans="1:7" s="396" customFormat="1" ht="16.5" customHeight="1">
      <c r="A53" s="2308" t="str">
        <f>IF(OR(G9="",G10="",G11="",G13="",G14="",G15="",G16="",G18="",F28="",A41=""),"Il manque des réponses sur cette feuille !!!!","")</f>
        <v>Il manque des réponses sur cette feuille !!!!</v>
      </c>
      <c r="B53" s="2308"/>
      <c r="C53" s="2308"/>
      <c r="D53" s="2308"/>
      <c r="E53" s="2308"/>
      <c r="F53" s="2308"/>
      <c r="G53" s="2308"/>
    </row>
    <row r="54" spans="1:7" ht="16.5" customHeight="1">
      <c r="A54" s="87"/>
      <c r="B54" s="88"/>
      <c r="C54" s="87"/>
      <c r="D54" s="89"/>
      <c r="E54" s="69"/>
      <c r="F54" s="89"/>
      <c r="G54" s="89"/>
    </row>
    <row r="55" spans="1:7" ht="16.5" customHeight="1">
      <c r="A55" s="87"/>
      <c r="B55" s="88"/>
      <c r="C55" s="87"/>
      <c r="D55" s="89"/>
      <c r="E55" s="69"/>
      <c r="F55" s="89"/>
      <c r="G55" s="89"/>
    </row>
    <row r="56" spans="1:7" ht="16.5" customHeight="1">
      <c r="A56" s="87"/>
      <c r="B56" s="88"/>
      <c r="C56" s="87"/>
      <c r="D56" s="89"/>
      <c r="E56" s="69"/>
      <c r="F56" s="89"/>
      <c r="G56" s="89"/>
    </row>
    <row r="57" spans="1:7" ht="16.5" customHeight="1">
      <c r="A57" s="87"/>
      <c r="B57" s="88"/>
      <c r="C57" s="87"/>
      <c r="D57" s="89"/>
      <c r="E57" s="69"/>
      <c r="F57" s="89"/>
      <c r="G57" s="89"/>
    </row>
    <row r="58" spans="1:7" ht="16.5" customHeight="1">
      <c r="A58" s="87"/>
      <c r="B58" s="88"/>
      <c r="C58" s="87"/>
      <c r="D58" s="89"/>
      <c r="E58" s="69"/>
      <c r="F58" s="89"/>
      <c r="G58" s="89"/>
    </row>
    <row r="59" spans="1:7" ht="16.5" customHeight="1">
      <c r="A59" s="87"/>
      <c r="B59" s="88"/>
      <c r="C59" s="87"/>
      <c r="D59" s="89"/>
      <c r="E59" s="69"/>
      <c r="F59" s="89"/>
      <c r="G59" s="89"/>
    </row>
    <row r="60" spans="1:7" ht="16.5" customHeight="1">
      <c r="A60" s="87"/>
      <c r="B60" s="88"/>
      <c r="C60" s="87"/>
      <c r="D60" s="89"/>
      <c r="E60" s="69"/>
      <c r="F60" s="89"/>
      <c r="G60" s="89"/>
    </row>
    <row r="61" spans="1:7" ht="16.5" customHeight="1">
      <c r="A61" s="87"/>
      <c r="B61" s="88"/>
      <c r="C61" s="87"/>
      <c r="D61" s="89"/>
      <c r="E61" s="69"/>
      <c r="F61" s="89"/>
      <c r="G61" s="89"/>
    </row>
    <row r="62" spans="1:7" ht="16.5" customHeight="1">
      <c r="A62" s="87"/>
      <c r="B62" s="88"/>
      <c r="C62" s="87"/>
      <c r="D62" s="89"/>
      <c r="E62" s="69"/>
      <c r="F62" s="89"/>
      <c r="G62" s="89"/>
    </row>
    <row r="63" spans="1:7" ht="16.5" customHeight="1">
      <c r="A63" s="87"/>
      <c r="B63" s="88"/>
      <c r="C63" s="87"/>
      <c r="D63" s="89"/>
      <c r="E63" s="69"/>
      <c r="F63" s="89"/>
      <c r="G63" s="89"/>
    </row>
    <row r="64" spans="1:7" ht="16.5" customHeight="1">
      <c r="A64" s="87"/>
      <c r="B64" s="88"/>
      <c r="C64" s="87"/>
      <c r="D64" s="89"/>
      <c r="E64" s="69"/>
      <c r="F64" s="89"/>
      <c r="G64" s="89"/>
    </row>
    <row r="65" spans="1:7" ht="16.5" customHeight="1">
      <c r="A65" s="87"/>
      <c r="B65" s="88"/>
      <c r="C65" s="87"/>
      <c r="D65" s="89"/>
      <c r="E65" s="69"/>
      <c r="F65" s="89"/>
      <c r="G65" s="89"/>
    </row>
    <row r="66" spans="1:7" ht="16.5" customHeight="1">
      <c r="A66" s="87"/>
      <c r="B66" s="88"/>
      <c r="C66" s="87"/>
      <c r="D66" s="89"/>
      <c r="E66" s="69"/>
      <c r="F66" s="89"/>
      <c r="G66" s="89"/>
    </row>
    <row r="67" spans="1:7" ht="16.5" customHeight="1">
      <c r="A67" s="87" t="s">
        <v>307</v>
      </c>
      <c r="B67" s="88"/>
      <c r="C67" s="87"/>
      <c r="D67" s="89"/>
      <c r="E67" s="69"/>
      <c r="F67" s="89"/>
      <c r="G67" s="89"/>
    </row>
    <row r="68" spans="1:7" ht="15.75" customHeight="1">
      <c r="A68" s="87" t="s">
        <v>315</v>
      </c>
      <c r="B68" s="88"/>
      <c r="C68" s="87"/>
      <c r="D68" s="89"/>
      <c r="E68" s="69"/>
      <c r="F68" s="89"/>
      <c r="G68" s="89"/>
    </row>
    <row r="69" spans="1:7" ht="15.75" customHeight="1">
      <c r="A69" s="87" t="s">
        <v>375</v>
      </c>
      <c r="B69" s="88"/>
      <c r="C69" s="87"/>
      <c r="D69" s="89"/>
      <c r="E69" s="69"/>
      <c r="F69" s="89"/>
      <c r="G69" s="89"/>
    </row>
    <row r="70" spans="1:7" ht="15.75" customHeight="1">
      <c r="A70" s="87" t="s">
        <v>390</v>
      </c>
      <c r="B70" s="88"/>
      <c r="C70" s="87"/>
      <c r="D70" s="89"/>
      <c r="E70" s="69"/>
      <c r="F70" s="89"/>
      <c r="G70" s="89"/>
    </row>
    <row r="71" spans="1:7" ht="15.75" customHeight="1">
      <c r="A71" s="87" t="s">
        <v>391</v>
      </c>
      <c r="B71" s="88"/>
      <c r="C71" s="87"/>
      <c r="D71" s="89"/>
      <c r="E71" s="69"/>
      <c r="F71" s="89"/>
      <c r="G71" s="89"/>
    </row>
    <row r="72" spans="1:7" ht="15.75" customHeight="1">
      <c r="A72" s="87"/>
      <c r="B72" s="88"/>
      <c r="C72" s="87"/>
      <c r="D72" s="89"/>
      <c r="E72" s="69"/>
      <c r="F72" s="89"/>
      <c r="G72" s="89"/>
    </row>
    <row r="73" spans="1:7" ht="15.75" customHeight="1">
      <c r="A73" s="87"/>
      <c r="B73" s="88"/>
      <c r="C73" s="87"/>
      <c r="D73" s="89"/>
      <c r="E73" s="69"/>
      <c r="F73" s="89"/>
      <c r="G73" s="89"/>
    </row>
    <row r="74" spans="1:7" ht="15.75" customHeight="1">
      <c r="A74" s="87"/>
      <c r="B74" s="88"/>
      <c r="C74" s="87"/>
      <c r="D74" s="89"/>
      <c r="E74" s="69"/>
      <c r="F74" s="89"/>
      <c r="G74" s="89"/>
    </row>
    <row r="75" spans="1:7" ht="15.75" customHeight="1">
      <c r="A75" s="87"/>
      <c r="B75" s="88"/>
      <c r="C75" s="87"/>
      <c r="D75" s="89"/>
      <c r="E75" s="69"/>
      <c r="F75" s="89"/>
      <c r="G75" s="89"/>
    </row>
    <row r="76" spans="1:7" ht="15.75" customHeight="1">
      <c r="A76" s="87"/>
      <c r="B76" s="88"/>
      <c r="C76" s="87"/>
      <c r="D76" s="89"/>
      <c r="E76" s="69"/>
      <c r="F76" s="89"/>
      <c r="G76" s="89"/>
    </row>
    <row r="77" spans="1:7" ht="15.75" customHeight="1">
      <c r="A77" s="87"/>
      <c r="B77" s="88"/>
      <c r="C77" s="87"/>
      <c r="D77" s="89"/>
      <c r="E77" s="69"/>
      <c r="F77" s="89"/>
      <c r="G77" s="89"/>
    </row>
    <row r="78" spans="1:7" ht="15.75" customHeight="1">
      <c r="A78" s="87"/>
      <c r="B78" s="88"/>
      <c r="C78" s="87"/>
      <c r="D78" s="89"/>
      <c r="E78" s="69"/>
      <c r="F78" s="89"/>
      <c r="G78" s="89"/>
    </row>
    <row r="79" spans="1:7" ht="15.75" customHeight="1">
      <c r="A79" s="87"/>
      <c r="B79" s="88"/>
      <c r="C79" s="87"/>
      <c r="D79" s="89"/>
      <c r="E79" s="69"/>
      <c r="F79" s="89"/>
      <c r="G79" s="89"/>
    </row>
    <row r="80" spans="1:7" ht="15.75" customHeight="1">
      <c r="A80" s="87"/>
      <c r="B80" s="88"/>
      <c r="C80" s="87"/>
      <c r="D80" s="89"/>
      <c r="E80" s="69"/>
      <c r="F80" s="89"/>
      <c r="G80" s="89"/>
    </row>
    <row r="81" spans="1:7" ht="15.75" customHeight="1">
      <c r="A81" s="87"/>
      <c r="B81" s="88"/>
      <c r="C81" s="87"/>
      <c r="D81" s="89"/>
      <c r="E81" s="69"/>
      <c r="F81" s="89"/>
      <c r="G81" s="89"/>
    </row>
    <row r="82" spans="1:7" ht="15.75" customHeight="1">
      <c r="A82" s="87"/>
      <c r="B82" s="88"/>
      <c r="C82" s="87"/>
      <c r="D82" s="89"/>
      <c r="E82" s="69"/>
      <c r="F82" s="89"/>
      <c r="G82" s="89"/>
    </row>
    <row r="83" spans="1:7" ht="15.75" customHeight="1">
      <c r="A83" s="87"/>
      <c r="B83" s="88"/>
      <c r="C83" s="87"/>
      <c r="D83" s="89"/>
      <c r="E83" s="69"/>
      <c r="F83" s="89"/>
      <c r="G83" s="89"/>
    </row>
    <row r="84" spans="1:7" ht="15.75" customHeight="1">
      <c r="A84" s="87"/>
      <c r="B84" s="88"/>
      <c r="C84" s="87"/>
      <c r="D84" s="89"/>
      <c r="E84" s="69"/>
      <c r="F84" s="89"/>
      <c r="G84" s="89"/>
    </row>
    <row r="85" spans="1:7" ht="15.75" customHeight="1">
      <c r="A85" s="87"/>
      <c r="B85" s="88"/>
      <c r="C85" s="87"/>
      <c r="D85" s="89"/>
      <c r="E85" s="69"/>
      <c r="F85" s="89"/>
      <c r="G85" s="89"/>
    </row>
    <row r="86" spans="1:7" ht="15.75" customHeight="1">
      <c r="A86" s="87"/>
      <c r="B86" s="88"/>
      <c r="C86" s="87"/>
      <c r="D86" s="89"/>
      <c r="E86" s="69"/>
      <c r="F86" s="89"/>
      <c r="G86" s="89"/>
    </row>
    <row r="87" spans="1:7" ht="15.75" customHeight="1">
      <c r="A87" s="87"/>
      <c r="B87" s="88"/>
      <c r="C87" s="87"/>
      <c r="D87" s="89"/>
      <c r="E87" s="69"/>
      <c r="F87" s="89"/>
      <c r="G87" s="89"/>
    </row>
    <row r="88" spans="1:7" ht="15.75" customHeight="1">
      <c r="A88" s="87"/>
      <c r="B88" s="88"/>
      <c r="C88" s="87"/>
      <c r="D88" s="89"/>
      <c r="E88" s="69"/>
      <c r="F88" s="89"/>
      <c r="G88" s="89"/>
    </row>
    <row r="89" spans="1:7" ht="15.75" customHeight="1">
      <c r="A89" s="87"/>
      <c r="B89" s="88"/>
      <c r="C89" s="87"/>
      <c r="D89" s="89"/>
      <c r="E89" s="69"/>
      <c r="F89" s="89"/>
      <c r="G89" s="89"/>
    </row>
    <row r="90" spans="1:7" ht="15.75" customHeight="1">
      <c r="A90" s="87"/>
      <c r="B90" s="88"/>
      <c r="C90" s="87"/>
      <c r="D90" s="89"/>
      <c r="E90" s="69"/>
      <c r="F90" s="89"/>
      <c r="G90" s="89"/>
    </row>
    <row r="91" spans="1:7" ht="15.75" customHeight="1">
      <c r="A91" s="87"/>
      <c r="B91" s="88"/>
      <c r="C91" s="87"/>
      <c r="D91" s="89"/>
      <c r="E91" s="69"/>
      <c r="F91" s="89"/>
      <c r="G91" s="89"/>
    </row>
    <row r="92" spans="1:7" ht="15.75" customHeight="1">
      <c r="A92" s="87"/>
      <c r="B92" s="88"/>
      <c r="C92" s="87"/>
      <c r="D92" s="89"/>
      <c r="E92" s="69"/>
      <c r="F92" s="89"/>
      <c r="G92" s="89"/>
    </row>
    <row r="93" spans="1:7" ht="15.75" customHeight="1">
      <c r="A93" s="87"/>
      <c r="B93" s="88"/>
      <c r="C93" s="87"/>
      <c r="D93" s="89"/>
      <c r="E93" s="69"/>
      <c r="F93" s="89"/>
      <c r="G93" s="89"/>
    </row>
    <row r="94" spans="1:7" ht="12.75">
      <c r="A94" s="87"/>
      <c r="B94" s="88"/>
      <c r="C94" s="87"/>
      <c r="D94" s="89"/>
      <c r="E94" s="69"/>
      <c r="F94" s="89"/>
      <c r="G94" s="89"/>
    </row>
    <row r="95" spans="1:7" ht="12.75">
      <c r="A95" s="87"/>
      <c r="B95" s="88"/>
      <c r="C95" s="87"/>
      <c r="D95" s="89"/>
      <c r="E95" s="69"/>
      <c r="F95" s="89"/>
      <c r="G95" s="89"/>
    </row>
    <row r="96" spans="1:7" ht="12.75">
      <c r="A96" s="87"/>
      <c r="B96" s="88"/>
      <c r="C96" s="87"/>
      <c r="D96" s="89"/>
      <c r="E96" s="69"/>
      <c r="F96" s="89"/>
      <c r="G96" s="89"/>
    </row>
    <row r="97" spans="1:7" ht="12.75">
      <c r="A97" s="87"/>
      <c r="B97" s="88"/>
      <c r="C97" s="87"/>
      <c r="D97" s="89"/>
      <c r="E97" s="69"/>
      <c r="F97" s="89"/>
      <c r="G97" s="89"/>
    </row>
    <row r="98" spans="1:7" ht="12.75">
      <c r="A98" s="87"/>
      <c r="B98" s="88"/>
      <c r="C98" s="87"/>
      <c r="D98" s="89"/>
      <c r="E98" s="69"/>
      <c r="F98" s="89"/>
      <c r="G98" s="89"/>
    </row>
    <row r="99" spans="1:7" ht="12.75">
      <c r="A99" s="87"/>
      <c r="B99" s="88"/>
      <c r="C99" s="87"/>
      <c r="D99" s="89"/>
      <c r="E99" s="69"/>
      <c r="F99" s="89"/>
      <c r="G99" s="89"/>
    </row>
    <row r="100" spans="1:7" ht="12.75">
      <c r="A100" s="87"/>
      <c r="B100" s="88"/>
      <c r="C100" s="87"/>
      <c r="D100" s="89"/>
      <c r="E100" s="69"/>
      <c r="F100" s="89"/>
      <c r="G100" s="89"/>
    </row>
    <row r="101" spans="1:7" ht="12.75">
      <c r="A101" s="87"/>
      <c r="B101" s="88"/>
      <c r="C101" s="87"/>
      <c r="D101" s="89"/>
      <c r="E101" s="69"/>
      <c r="F101" s="89"/>
      <c r="G101" s="89"/>
    </row>
    <row r="102" spans="1:7" ht="12.75">
      <c r="A102" s="87"/>
      <c r="B102" s="88"/>
      <c r="C102" s="87"/>
      <c r="D102" s="89"/>
      <c r="E102" s="69"/>
      <c r="F102" s="89"/>
      <c r="G102" s="89"/>
    </row>
    <row r="103" spans="1:7" ht="12.75">
      <c r="A103" s="87"/>
      <c r="B103" s="88"/>
      <c r="C103" s="87"/>
      <c r="D103" s="89"/>
      <c r="E103" s="69"/>
      <c r="F103" s="89"/>
      <c r="G103" s="89"/>
    </row>
    <row r="104" spans="1:7" ht="12.75">
      <c r="A104" s="87"/>
      <c r="B104" s="88"/>
      <c r="C104" s="87"/>
      <c r="D104" s="89"/>
      <c r="E104" s="69"/>
      <c r="F104" s="89"/>
      <c r="G104" s="89"/>
    </row>
    <row r="105" spans="1:7" ht="12.75">
      <c r="A105" s="87"/>
      <c r="B105" s="88"/>
      <c r="C105" s="87"/>
      <c r="D105" s="89"/>
      <c r="E105" s="69"/>
      <c r="F105" s="89"/>
      <c r="G105" s="89"/>
    </row>
    <row r="106" spans="1:7" ht="12.75">
      <c r="A106" s="87"/>
      <c r="B106" s="88"/>
      <c r="C106" s="87"/>
      <c r="D106" s="89"/>
      <c r="E106" s="69"/>
      <c r="F106" s="89"/>
      <c r="G106" s="89"/>
    </row>
    <row r="107" spans="1:7" ht="12.75">
      <c r="A107" s="87"/>
      <c r="B107" s="88"/>
      <c r="C107" s="87"/>
      <c r="D107" s="89"/>
      <c r="E107" s="69"/>
      <c r="F107" s="89"/>
      <c r="G107" s="89"/>
    </row>
    <row r="108" spans="1:7" ht="12.75">
      <c r="A108" s="87"/>
      <c r="B108" s="88"/>
      <c r="C108" s="87"/>
      <c r="D108" s="89"/>
      <c r="E108" s="69"/>
      <c r="F108" s="89"/>
      <c r="G108" s="89"/>
    </row>
    <row r="109" spans="1:7" ht="12.75">
      <c r="A109" s="87"/>
      <c r="B109" s="88"/>
      <c r="C109" s="87"/>
      <c r="D109" s="89"/>
      <c r="E109" s="69"/>
      <c r="F109" s="89"/>
      <c r="G109" s="89"/>
    </row>
  </sheetData>
  <sheetProtection password="E2A3" sheet="1" objects="1" scenarios="1"/>
  <mergeCells count="5">
    <mergeCell ref="A41:G52"/>
    <mergeCell ref="A53:G53"/>
    <mergeCell ref="D10:F10"/>
    <mergeCell ref="C26:F26"/>
    <mergeCell ref="B12:F12"/>
  </mergeCells>
  <dataValidations count="3">
    <dataValidation type="list" allowBlank="1" showInputMessage="1" showErrorMessage="1" sqref="G9:G11 G13:G16">
      <formula1>$A$67:$A$68</formula1>
    </dataValidation>
    <dataValidation type="list" allowBlank="1" showInputMessage="1" showErrorMessage="1" sqref="G18">
      <formula1>$A$67:$A$69</formula1>
    </dataValidation>
    <dataValidation type="list" allowBlank="1" showInputMessage="1" showErrorMessage="1" sqref="F28">
      <formula1>$A$69:$A$71</formula1>
    </dataValidation>
  </dataValidations>
  <printOptions horizontalCentered="1"/>
  <pageMargins left="0.7874015748031497" right="0.7874015748031497" top="1.062992125984252" bottom="0.984251968503937" header="0.3937007874015748" footer="0.5118110236220472"/>
  <pageSetup fitToHeight="1" fitToWidth="1" horizontalDpi="300" verticalDpi="300" orientation="portrait" paperSize="9" scale="80" r:id="rId2"/>
  <headerFooter alignWithMargins="0">
    <oddHeader>&amp;C&amp;"Arial,Gras"&amp;14&amp;A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3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9.57421875" style="4" customWidth="1"/>
    <col min="2" max="2" width="25.00390625" style="4" customWidth="1"/>
    <col min="3" max="3" width="22.00390625" style="4" customWidth="1"/>
    <col min="4" max="6" width="12.7109375" style="4" customWidth="1"/>
  </cols>
  <sheetData>
    <row r="1" spans="1:11" ht="23.25">
      <c r="A1" s="579"/>
      <c r="B1" s="580"/>
      <c r="C1" s="580"/>
      <c r="D1" s="1362" t="s">
        <v>553</v>
      </c>
      <c r="E1" s="1361" t="s">
        <v>315</v>
      </c>
      <c r="F1" s="581" t="s">
        <v>933</v>
      </c>
      <c r="G1" s="29"/>
      <c r="H1" s="29"/>
      <c r="I1" s="29"/>
      <c r="J1" s="29"/>
      <c r="K1" s="29"/>
    </row>
    <row r="2" spans="1:11" ht="12.75">
      <c r="A2" s="375"/>
      <c r="B2" s="36"/>
      <c r="C2" s="36"/>
      <c r="D2" s="40"/>
      <c r="E2" s="64" t="s">
        <v>550</v>
      </c>
      <c r="F2" s="1304" t="s">
        <v>551</v>
      </c>
      <c r="G2" s="29"/>
      <c r="H2" s="29"/>
      <c r="I2" s="29"/>
      <c r="J2" s="29"/>
      <c r="K2" s="29"/>
    </row>
    <row r="3" spans="1:11" ht="12.75">
      <c r="A3" s="582" t="s">
        <v>913</v>
      </c>
      <c r="B3" s="35">
        <f>'A1'!$B$6</f>
        <v>0</v>
      </c>
      <c r="C3" s="35"/>
      <c r="D3" s="64"/>
      <c r="E3" s="64" t="s">
        <v>908</v>
      </c>
      <c r="F3" s="770">
        <f>'A1'!$C$7</f>
        <v>0</v>
      </c>
      <c r="G3" s="29"/>
      <c r="H3" s="29"/>
      <c r="I3" s="29"/>
      <c r="J3" s="29"/>
      <c r="K3" s="29"/>
    </row>
    <row r="4" spans="1:11" ht="12.75">
      <c r="A4" s="582" t="s">
        <v>914</v>
      </c>
      <c r="B4" s="39">
        <f>'A1'!$G$6</f>
        <v>0</v>
      </c>
      <c r="C4" s="39"/>
      <c r="D4" s="40"/>
      <c r="E4" s="106" t="s">
        <v>910</v>
      </c>
      <c r="F4" s="771">
        <f>'A1'!$C$8</f>
        <v>0</v>
      </c>
      <c r="G4" s="29"/>
      <c r="H4" s="29"/>
      <c r="I4" s="29"/>
      <c r="J4" s="29"/>
      <c r="K4" s="29"/>
    </row>
    <row r="5" spans="1:11" ht="12.75">
      <c r="A5" s="772"/>
      <c r="B5" s="43"/>
      <c r="C5" s="44"/>
      <c r="D5" s="45"/>
      <c r="E5" s="44"/>
      <c r="F5" s="377"/>
      <c r="G5" s="29"/>
      <c r="H5" s="29"/>
      <c r="I5" s="29"/>
      <c r="J5" s="29"/>
      <c r="K5" s="29"/>
    </row>
    <row r="6" spans="1:11" ht="20.25">
      <c r="A6" s="668" t="s">
        <v>1055</v>
      </c>
      <c r="B6" s="235"/>
      <c r="C6" s="235"/>
      <c r="D6" s="235"/>
      <c r="E6" s="235"/>
      <c r="F6" s="669"/>
      <c r="G6" s="29"/>
      <c r="H6" s="29"/>
      <c r="I6" s="29"/>
      <c r="J6" s="29"/>
      <c r="K6" s="29"/>
    </row>
    <row r="7" spans="1:11" ht="12.75" customHeight="1" thickBot="1">
      <c r="A7" s="773"/>
      <c r="B7" s="381"/>
      <c r="C7" s="381"/>
      <c r="D7" s="381"/>
      <c r="E7" s="381"/>
      <c r="F7" s="774"/>
      <c r="G7" s="29"/>
      <c r="H7" s="29"/>
      <c r="I7" s="29"/>
      <c r="J7" s="29"/>
      <c r="K7" s="29"/>
    </row>
    <row r="8" spans="1:11" ht="12.75" customHeight="1">
      <c r="A8" s="766" t="s">
        <v>1056</v>
      </c>
      <c r="B8" s="410"/>
      <c r="C8" s="410"/>
      <c r="D8" s="410"/>
      <c r="E8" s="1812"/>
      <c r="F8" s="767"/>
      <c r="G8" s="29"/>
      <c r="H8" s="29"/>
      <c r="I8" s="29"/>
      <c r="J8" s="29"/>
      <c r="K8" s="29"/>
    </row>
    <row r="9" spans="1:11" ht="12.75" customHeight="1">
      <c r="A9" s="768" t="s">
        <v>575</v>
      </c>
      <c r="B9" s="239"/>
      <c r="C9" s="239"/>
      <c r="D9" s="239"/>
      <c r="E9" s="239"/>
      <c r="F9" s="769"/>
      <c r="G9" s="29"/>
      <c r="H9" s="29"/>
      <c r="I9" s="29"/>
      <c r="J9" s="29"/>
      <c r="K9" s="29"/>
    </row>
    <row r="10" spans="1:11" ht="12.75" customHeight="1">
      <c r="A10" s="2314" t="s">
        <v>650</v>
      </c>
      <c r="B10" s="2315"/>
      <c r="C10" s="2315"/>
      <c r="D10" s="2315"/>
      <c r="E10" s="2315"/>
      <c r="F10" s="2316"/>
      <c r="G10" s="29"/>
      <c r="H10" s="29"/>
      <c r="I10" s="29"/>
      <c r="J10" s="29"/>
      <c r="K10" s="29"/>
    </row>
    <row r="11" spans="1:11" ht="12.75" customHeight="1">
      <c r="A11" s="2301"/>
      <c r="B11" s="2315"/>
      <c r="C11" s="2315"/>
      <c r="D11" s="2315"/>
      <c r="E11" s="2315"/>
      <c r="F11" s="2316"/>
      <c r="G11" s="29"/>
      <c r="H11" s="29"/>
      <c r="I11" s="29"/>
      <c r="J11" s="29"/>
      <c r="K11" s="29"/>
    </row>
    <row r="12" spans="1:11" ht="12.75" customHeight="1">
      <c r="A12" s="2301"/>
      <c r="B12" s="2315"/>
      <c r="C12" s="2315"/>
      <c r="D12" s="2315"/>
      <c r="E12" s="2315"/>
      <c r="F12" s="2316"/>
      <c r="G12" s="29"/>
      <c r="H12" s="29"/>
      <c r="I12" s="29"/>
      <c r="J12" s="29"/>
      <c r="K12" s="29"/>
    </row>
    <row r="13" spans="1:11" ht="12.75" customHeight="1">
      <c r="A13" s="2301"/>
      <c r="B13" s="2315"/>
      <c r="C13" s="2315"/>
      <c r="D13" s="2315"/>
      <c r="E13" s="2315"/>
      <c r="F13" s="2316"/>
      <c r="G13" s="29"/>
      <c r="H13" s="29"/>
      <c r="I13" s="29"/>
      <c r="J13" s="29"/>
      <c r="K13" s="29"/>
    </row>
    <row r="14" spans="1:11" ht="12.75" customHeight="1">
      <c r="A14" s="2301"/>
      <c r="B14" s="2315"/>
      <c r="C14" s="2315"/>
      <c r="D14" s="2315"/>
      <c r="E14" s="2315"/>
      <c r="F14" s="2316"/>
      <c r="G14" s="29"/>
      <c r="H14" s="29"/>
      <c r="I14" s="29"/>
      <c r="J14" s="29"/>
      <c r="K14" s="29"/>
    </row>
    <row r="15" spans="1:11" ht="12.75" customHeight="1">
      <c r="A15" s="2301"/>
      <c r="B15" s="2315"/>
      <c r="C15" s="2315"/>
      <c r="D15" s="2315"/>
      <c r="E15" s="2315"/>
      <c r="F15" s="2316"/>
      <c r="G15" s="29"/>
      <c r="H15" s="29"/>
      <c r="I15" s="29"/>
      <c r="J15" s="29"/>
      <c r="K15" s="29"/>
    </row>
    <row r="16" spans="1:11" ht="12.75" customHeight="1">
      <c r="A16" s="2301"/>
      <c r="B16" s="2315"/>
      <c r="C16" s="2315"/>
      <c r="D16" s="2315"/>
      <c r="E16" s="2315"/>
      <c r="F16" s="2316"/>
      <c r="G16" s="29"/>
      <c r="H16" s="29"/>
      <c r="I16" s="29"/>
      <c r="J16" s="29"/>
      <c r="K16" s="29"/>
    </row>
    <row r="17" spans="1:11" ht="12.75" customHeight="1">
      <c r="A17" s="2301"/>
      <c r="B17" s="2315"/>
      <c r="C17" s="2315"/>
      <c r="D17" s="2315"/>
      <c r="E17" s="2315"/>
      <c r="F17" s="2316"/>
      <c r="G17" s="29"/>
      <c r="H17" s="29"/>
      <c r="I17" s="29"/>
      <c r="J17" s="29"/>
      <c r="K17" s="29"/>
    </row>
    <row r="18" spans="1:11" ht="12.75" customHeight="1" thickBot="1">
      <c r="A18" s="2317"/>
      <c r="B18" s="2318"/>
      <c r="C18" s="2318"/>
      <c r="D18" s="2318"/>
      <c r="E18" s="2318"/>
      <c r="F18" s="2319"/>
      <c r="G18" s="29"/>
      <c r="H18" s="29"/>
      <c r="I18" s="29"/>
      <c r="J18" s="29"/>
      <c r="K18" s="29"/>
    </row>
    <row r="19" spans="1:11" ht="12.75" customHeight="1">
      <c r="A19" s="785"/>
      <c r="B19" s="786"/>
      <c r="C19" s="786"/>
      <c r="D19" s="786"/>
      <c r="E19" s="786"/>
      <c r="F19" s="787"/>
      <c r="G19" s="29"/>
      <c r="H19" s="29"/>
      <c r="I19" s="29"/>
      <c r="J19" s="29"/>
      <c r="K19" s="29"/>
    </row>
    <row r="20" spans="1:11" ht="12.75" customHeight="1">
      <c r="A20" s="2322" t="s">
        <v>408</v>
      </c>
      <c r="B20" s="2323"/>
      <c r="C20" s="2323"/>
      <c r="D20" s="2323"/>
      <c r="E20" s="2320"/>
      <c r="F20" s="2321"/>
      <c r="G20" s="29"/>
      <c r="H20" s="29"/>
      <c r="I20" s="29"/>
      <c r="J20" s="29"/>
      <c r="K20" s="29"/>
    </row>
    <row r="21" spans="1:11" ht="12.75" customHeight="1">
      <c r="A21" s="788"/>
      <c r="B21" s="834"/>
      <c r="C21" s="834"/>
      <c r="D21" s="834"/>
      <c r="E21" s="789"/>
      <c r="F21" s="790"/>
      <c r="G21" s="29"/>
      <c r="H21" s="29"/>
      <c r="I21" s="29"/>
      <c r="J21" s="29"/>
      <c r="K21" s="29"/>
    </row>
    <row r="22" spans="1:11" ht="20.25">
      <c r="A22" s="775" t="s">
        <v>571</v>
      </c>
      <c r="B22" s="65"/>
      <c r="C22" s="65"/>
      <c r="D22" s="65"/>
      <c r="E22" s="94"/>
      <c r="F22" s="411"/>
      <c r="G22" s="29"/>
      <c r="H22" s="29"/>
      <c r="I22" s="29"/>
      <c r="J22" s="29"/>
      <c r="K22" s="29"/>
    </row>
    <row r="23" spans="1:6" s="29" customFormat="1" ht="24" customHeight="1">
      <c r="A23" s="776" t="s">
        <v>1057</v>
      </c>
      <c r="B23" s="74" t="s">
        <v>1058</v>
      </c>
      <c r="C23" s="74" t="s">
        <v>1059</v>
      </c>
      <c r="D23" s="74" t="s">
        <v>1060</v>
      </c>
      <c r="E23" s="74" t="s">
        <v>1061</v>
      </c>
      <c r="F23" s="777" t="s">
        <v>1062</v>
      </c>
    </row>
    <row r="24" spans="1:11" ht="12.75">
      <c r="A24" s="791"/>
      <c r="B24" s="792"/>
      <c r="C24" s="792"/>
      <c r="D24" s="755"/>
      <c r="E24" s="755"/>
      <c r="F24" s="778">
        <f>+D24+E24</f>
        <v>0</v>
      </c>
      <c r="G24" s="29"/>
      <c r="H24" s="29"/>
      <c r="I24" s="29"/>
      <c r="J24" s="29"/>
      <c r="K24" s="29"/>
    </row>
    <row r="25" spans="1:11" ht="12.75">
      <c r="A25" s="791"/>
      <c r="B25" s="792"/>
      <c r="C25" s="792"/>
      <c r="D25" s="755"/>
      <c r="E25" s="755">
        <f>D25*19.6%</f>
        <v>0</v>
      </c>
      <c r="F25" s="778">
        <f aca="true" t="shared" si="0" ref="F25:F42">+D25+E25</f>
        <v>0</v>
      </c>
      <c r="G25" s="29"/>
      <c r="H25" s="29"/>
      <c r="I25" s="29"/>
      <c r="J25" s="29"/>
      <c r="K25" s="29"/>
    </row>
    <row r="26" spans="1:11" ht="12.75">
      <c r="A26" s="791"/>
      <c r="B26" s="792"/>
      <c r="C26" s="792"/>
      <c r="D26" s="755"/>
      <c r="E26" s="755">
        <f>D26*19.6%</f>
        <v>0</v>
      </c>
      <c r="F26" s="778">
        <f t="shared" si="0"/>
        <v>0</v>
      </c>
      <c r="G26" s="29"/>
      <c r="H26" s="29"/>
      <c r="I26" s="29"/>
      <c r="J26" s="29"/>
      <c r="K26" s="29"/>
    </row>
    <row r="27" spans="1:11" ht="12.75">
      <c r="A27" s="791"/>
      <c r="B27" s="792"/>
      <c r="C27" s="792"/>
      <c r="D27" s="755"/>
      <c r="E27" s="755">
        <f>D27*19.6%</f>
        <v>0</v>
      </c>
      <c r="F27" s="778">
        <f t="shared" si="0"/>
        <v>0</v>
      </c>
      <c r="G27" s="29"/>
      <c r="H27" s="29"/>
      <c r="I27" s="29"/>
      <c r="J27" s="29"/>
      <c r="K27" s="29"/>
    </row>
    <row r="28" spans="1:11" ht="12.75">
      <c r="A28" s="791"/>
      <c r="B28" s="792"/>
      <c r="C28" s="792"/>
      <c r="D28" s="755"/>
      <c r="E28" s="755">
        <f>D28*19.6%</f>
        <v>0</v>
      </c>
      <c r="F28" s="778">
        <f t="shared" si="0"/>
        <v>0</v>
      </c>
      <c r="G28" s="29"/>
      <c r="H28" s="29"/>
      <c r="I28" s="29"/>
      <c r="J28" s="29"/>
      <c r="K28" s="29"/>
    </row>
    <row r="29" spans="1:11" ht="12.75">
      <c r="A29" s="791"/>
      <c r="B29" s="792"/>
      <c r="C29" s="792"/>
      <c r="D29" s="755"/>
      <c r="E29" s="755"/>
      <c r="F29" s="778">
        <f t="shared" si="0"/>
        <v>0</v>
      </c>
      <c r="G29" s="29"/>
      <c r="H29" s="29"/>
      <c r="I29" s="29"/>
      <c r="J29" s="29"/>
      <c r="K29" s="29"/>
    </row>
    <row r="30" spans="1:11" ht="12.75">
      <c r="A30" s="791"/>
      <c r="B30" s="792"/>
      <c r="C30" s="792"/>
      <c r="D30" s="755"/>
      <c r="E30" s="755"/>
      <c r="F30" s="778">
        <f t="shared" si="0"/>
        <v>0</v>
      </c>
      <c r="G30" s="29"/>
      <c r="H30" s="29"/>
      <c r="I30" s="29"/>
      <c r="J30" s="29"/>
      <c r="K30" s="29"/>
    </row>
    <row r="31" spans="1:11" ht="12.75">
      <c r="A31" s="791"/>
      <c r="B31" s="792"/>
      <c r="C31" s="792"/>
      <c r="D31" s="755"/>
      <c r="E31" s="755"/>
      <c r="F31" s="778">
        <f t="shared" si="0"/>
        <v>0</v>
      </c>
      <c r="G31" s="29"/>
      <c r="H31" s="29"/>
      <c r="I31" s="29"/>
      <c r="J31" s="29"/>
      <c r="K31" s="29"/>
    </row>
    <row r="32" spans="1:11" ht="12.75">
      <c r="A32" s="791"/>
      <c r="B32" s="792"/>
      <c r="C32" s="792"/>
      <c r="D32" s="755"/>
      <c r="E32" s="755"/>
      <c r="F32" s="778">
        <f t="shared" si="0"/>
        <v>0</v>
      </c>
      <c r="G32" s="29"/>
      <c r="H32" s="29"/>
      <c r="I32" s="29"/>
      <c r="J32" s="29"/>
      <c r="K32" s="29"/>
    </row>
    <row r="33" spans="1:11" ht="12.75">
      <c r="A33" s="791"/>
      <c r="B33" s="792"/>
      <c r="C33" s="792"/>
      <c r="D33" s="755"/>
      <c r="E33" s="755"/>
      <c r="F33" s="778">
        <f t="shared" si="0"/>
        <v>0</v>
      </c>
      <c r="G33" s="29"/>
      <c r="H33" s="29"/>
      <c r="I33" s="29"/>
      <c r="J33" s="29"/>
      <c r="K33" s="29"/>
    </row>
    <row r="34" spans="1:11" ht="12.75">
      <c r="A34" s="791"/>
      <c r="B34" s="792"/>
      <c r="C34" s="792"/>
      <c r="D34" s="755"/>
      <c r="E34" s="755"/>
      <c r="F34" s="778">
        <f t="shared" si="0"/>
        <v>0</v>
      </c>
      <c r="G34" s="29"/>
      <c r="H34" s="29"/>
      <c r="I34" s="29"/>
      <c r="J34" s="29"/>
      <c r="K34" s="29"/>
    </row>
    <row r="35" spans="1:11" ht="12.75">
      <c r="A35" s="791"/>
      <c r="B35" s="792"/>
      <c r="C35" s="792"/>
      <c r="D35" s="755"/>
      <c r="E35" s="755"/>
      <c r="F35" s="778">
        <f t="shared" si="0"/>
        <v>0</v>
      </c>
      <c r="G35" s="29"/>
      <c r="H35" s="29"/>
      <c r="I35" s="29"/>
      <c r="J35" s="29"/>
      <c r="K35" s="29"/>
    </row>
    <row r="36" spans="1:11" ht="12.75">
      <c r="A36" s="791"/>
      <c r="B36" s="792"/>
      <c r="C36" s="792"/>
      <c r="D36" s="755"/>
      <c r="E36" s="755"/>
      <c r="F36" s="778">
        <f t="shared" si="0"/>
        <v>0</v>
      </c>
      <c r="G36" s="29"/>
      <c r="H36" s="29"/>
      <c r="I36" s="29"/>
      <c r="J36" s="29"/>
      <c r="K36" s="29"/>
    </row>
    <row r="37" spans="1:11" ht="12.75">
      <c r="A37" s="791"/>
      <c r="B37" s="792"/>
      <c r="C37" s="792"/>
      <c r="D37" s="755"/>
      <c r="E37" s="755"/>
      <c r="F37" s="778">
        <f t="shared" si="0"/>
        <v>0</v>
      </c>
      <c r="G37" s="29"/>
      <c r="H37" s="29"/>
      <c r="I37" s="29"/>
      <c r="J37" s="29"/>
      <c r="K37" s="29"/>
    </row>
    <row r="38" spans="1:11" ht="12.75">
      <c r="A38" s="791"/>
      <c r="B38" s="792"/>
      <c r="C38" s="792"/>
      <c r="D38" s="755"/>
      <c r="E38" s="755"/>
      <c r="F38" s="778">
        <f t="shared" si="0"/>
        <v>0</v>
      </c>
      <c r="G38" s="29"/>
      <c r="H38" s="29"/>
      <c r="I38" s="29"/>
      <c r="J38" s="29"/>
      <c r="K38" s="29"/>
    </row>
    <row r="39" spans="1:11" ht="12.75">
      <c r="A39" s="791"/>
      <c r="B39" s="792"/>
      <c r="C39" s="792"/>
      <c r="D39" s="755"/>
      <c r="E39" s="755"/>
      <c r="F39" s="778">
        <f t="shared" si="0"/>
        <v>0</v>
      </c>
      <c r="G39" s="29"/>
      <c r="H39" s="29"/>
      <c r="I39" s="29"/>
      <c r="J39" s="29"/>
      <c r="K39" s="29"/>
    </row>
    <row r="40" spans="1:11" ht="12.75">
      <c r="A40" s="791"/>
      <c r="B40" s="792"/>
      <c r="C40" s="792"/>
      <c r="D40" s="755"/>
      <c r="E40" s="755"/>
      <c r="F40" s="778">
        <f t="shared" si="0"/>
        <v>0</v>
      </c>
      <c r="G40" s="29"/>
      <c r="H40" s="29"/>
      <c r="I40" s="29"/>
      <c r="J40" s="29"/>
      <c r="K40" s="29"/>
    </row>
    <row r="41" spans="1:11" ht="12.75">
      <c r="A41" s="791"/>
      <c r="B41" s="792"/>
      <c r="C41" s="792"/>
      <c r="D41" s="755"/>
      <c r="E41" s="755"/>
      <c r="F41" s="778">
        <f t="shared" si="0"/>
        <v>0</v>
      </c>
      <c r="G41" s="29"/>
      <c r="H41" s="29"/>
      <c r="I41" s="29"/>
      <c r="J41" s="29"/>
      <c r="K41" s="29"/>
    </row>
    <row r="42" spans="1:11" ht="12.75">
      <c r="A42" s="791"/>
      <c r="B42" s="792"/>
      <c r="C42" s="792"/>
      <c r="D42" s="755"/>
      <c r="E42" s="755"/>
      <c r="F42" s="778">
        <f t="shared" si="0"/>
        <v>0</v>
      </c>
      <c r="G42" s="29"/>
      <c r="H42" s="29"/>
      <c r="I42" s="29"/>
      <c r="J42" s="29"/>
      <c r="K42" s="29"/>
    </row>
    <row r="43" spans="1:11" ht="12.75">
      <c r="A43" s="779" t="s">
        <v>1051</v>
      </c>
      <c r="B43" s="79"/>
      <c r="C43" s="79"/>
      <c r="D43" s="80">
        <f>SUM(D24:D42)</f>
        <v>0</v>
      </c>
      <c r="E43" s="80">
        <f>SUM(E24:E42)</f>
        <v>0</v>
      </c>
      <c r="F43" s="780">
        <f>SUM(F24:F42)</f>
        <v>0</v>
      </c>
      <c r="G43" s="29"/>
      <c r="H43" s="29"/>
      <c r="I43" s="29"/>
      <c r="J43" s="29"/>
      <c r="K43" s="29"/>
    </row>
    <row r="44" spans="1:11" ht="12.75">
      <c r="A44" s="375"/>
      <c r="B44" s="36"/>
      <c r="C44" s="36"/>
      <c r="D44" s="36"/>
      <c r="E44" s="36"/>
      <c r="F44" s="376"/>
      <c r="G44" s="29"/>
      <c r="H44" s="29"/>
      <c r="I44" s="29"/>
      <c r="J44" s="29"/>
      <c r="K44" s="29"/>
    </row>
    <row r="45" spans="1:11" ht="20.25">
      <c r="A45" s="775" t="s">
        <v>572</v>
      </c>
      <c r="B45" s="65"/>
      <c r="C45" s="65"/>
      <c r="D45" s="65"/>
      <c r="E45" s="94"/>
      <c r="F45" s="411"/>
      <c r="G45" s="29"/>
      <c r="H45" s="29"/>
      <c r="I45" s="29"/>
      <c r="J45" s="29"/>
      <c r="K45" s="29"/>
    </row>
    <row r="46" spans="1:11" ht="8.25" customHeight="1">
      <c r="A46" s="412"/>
      <c r="B46" s="65"/>
      <c r="C46" s="65"/>
      <c r="D46" s="65"/>
      <c r="E46" s="65"/>
      <c r="F46" s="411"/>
      <c r="G46" s="29"/>
      <c r="H46" s="29"/>
      <c r="I46" s="29"/>
      <c r="J46" s="29"/>
      <c r="K46" s="29"/>
    </row>
    <row r="47" spans="1:6" ht="12.75">
      <c r="A47" s="776" t="s">
        <v>1057</v>
      </c>
      <c r="B47" s="74" t="s">
        <v>1058</v>
      </c>
      <c r="C47" s="74" t="s">
        <v>1059</v>
      </c>
      <c r="D47" s="74" t="s">
        <v>1060</v>
      </c>
      <c r="E47" s="74" t="s">
        <v>1061</v>
      </c>
      <c r="F47" s="777" t="s">
        <v>1062</v>
      </c>
    </row>
    <row r="48" spans="1:6" ht="12.75">
      <c r="A48" s="791"/>
      <c r="B48" s="792"/>
      <c r="C48" s="792"/>
      <c r="D48" s="755"/>
      <c r="E48" s="755"/>
      <c r="F48" s="778">
        <f>+D48+E48</f>
        <v>0</v>
      </c>
    </row>
    <row r="49" spans="1:6" ht="12.75">
      <c r="A49" s="791"/>
      <c r="B49" s="792"/>
      <c r="C49" s="792"/>
      <c r="D49" s="755"/>
      <c r="E49" s="755"/>
      <c r="F49" s="778">
        <f aca="true" t="shared" si="1" ref="F49:F58">+D49+E49</f>
        <v>0</v>
      </c>
    </row>
    <row r="50" spans="1:6" ht="12.75">
      <c r="A50" s="791"/>
      <c r="B50" s="792"/>
      <c r="C50" s="792"/>
      <c r="D50" s="755"/>
      <c r="E50" s="755"/>
      <c r="F50" s="778">
        <f t="shared" si="1"/>
        <v>0</v>
      </c>
    </row>
    <row r="51" spans="1:6" ht="12.75">
      <c r="A51" s="791"/>
      <c r="B51" s="792"/>
      <c r="C51" s="792"/>
      <c r="D51" s="755"/>
      <c r="E51" s="755"/>
      <c r="F51" s="778">
        <f t="shared" si="1"/>
        <v>0</v>
      </c>
    </row>
    <row r="52" spans="1:6" ht="12.75">
      <c r="A52" s="791"/>
      <c r="B52" s="792"/>
      <c r="C52" s="792"/>
      <c r="D52" s="755"/>
      <c r="E52" s="755"/>
      <c r="F52" s="778">
        <f t="shared" si="1"/>
        <v>0</v>
      </c>
    </row>
    <row r="53" spans="1:6" ht="12.75">
      <c r="A53" s="791"/>
      <c r="B53" s="792"/>
      <c r="C53" s="792"/>
      <c r="D53" s="755"/>
      <c r="E53" s="755"/>
      <c r="F53" s="778">
        <f t="shared" si="1"/>
        <v>0</v>
      </c>
    </row>
    <row r="54" spans="1:6" ht="12.75">
      <c r="A54" s="791"/>
      <c r="B54" s="792"/>
      <c r="C54" s="792"/>
      <c r="D54" s="755"/>
      <c r="E54" s="755"/>
      <c r="F54" s="778">
        <f t="shared" si="1"/>
        <v>0</v>
      </c>
    </row>
    <row r="55" spans="1:6" ht="12.75">
      <c r="A55" s="791"/>
      <c r="B55" s="792"/>
      <c r="C55" s="792"/>
      <c r="D55" s="755"/>
      <c r="E55" s="755"/>
      <c r="F55" s="778">
        <f t="shared" si="1"/>
        <v>0</v>
      </c>
    </row>
    <row r="56" spans="1:6" ht="12.75">
      <c r="A56" s="791"/>
      <c r="B56" s="792"/>
      <c r="C56" s="792"/>
      <c r="D56" s="755"/>
      <c r="E56" s="755"/>
      <c r="F56" s="778">
        <f t="shared" si="1"/>
        <v>0</v>
      </c>
    </row>
    <row r="57" spans="1:6" ht="12.75">
      <c r="A57" s="791"/>
      <c r="B57" s="792"/>
      <c r="C57" s="792"/>
      <c r="D57" s="755"/>
      <c r="E57" s="755"/>
      <c r="F57" s="778">
        <f t="shared" si="1"/>
        <v>0</v>
      </c>
    </row>
    <row r="58" spans="1:6" ht="12.75">
      <c r="A58" s="791"/>
      <c r="B58" s="792"/>
      <c r="C58" s="792"/>
      <c r="D58" s="755"/>
      <c r="E58" s="755"/>
      <c r="F58" s="778">
        <f t="shared" si="1"/>
        <v>0</v>
      </c>
    </row>
    <row r="59" spans="1:6" ht="13.5" thickBot="1">
      <c r="A59" s="781" t="s">
        <v>1051</v>
      </c>
      <c r="B59" s="782"/>
      <c r="C59" s="782"/>
      <c r="D59" s="783">
        <f>SUM(D48:D58)</f>
        <v>0</v>
      </c>
      <c r="E59" s="783">
        <f>SUM(E48:E58)</f>
        <v>0</v>
      </c>
      <c r="F59" s="784">
        <f>SUM(F48:F58)</f>
        <v>0</v>
      </c>
    </row>
    <row r="60" spans="1:6" ht="18.75">
      <c r="A60" s="2308" t="str">
        <f>IF(OR(E8="",A10="",E20=""),"Il manque des réponses sur cette feuille  !!!!","")</f>
        <v>Il manque des réponses sur cette feuille  !!!!</v>
      </c>
      <c r="B60" s="2308"/>
      <c r="C60" s="2308"/>
      <c r="D60" s="2308"/>
      <c r="E60" s="2308"/>
      <c r="F60" s="2308"/>
    </row>
    <row r="111" ht="15">
      <c r="A111" s="4" t="s">
        <v>346</v>
      </c>
    </row>
    <row r="112" spans="1:2" ht="15">
      <c r="A112" s="4" t="s">
        <v>396</v>
      </c>
      <c r="B112" s="4" t="s">
        <v>409</v>
      </c>
    </row>
    <row r="113" spans="1:2" ht="15">
      <c r="A113" s="4" t="s">
        <v>397</v>
      </c>
      <c r="B113" s="4" t="s">
        <v>410</v>
      </c>
    </row>
    <row r="114" ht="15">
      <c r="A114" s="4" t="s">
        <v>398</v>
      </c>
    </row>
    <row r="115" ht="15">
      <c r="A115" s="4" t="s">
        <v>399</v>
      </c>
    </row>
    <row r="116" ht="15">
      <c r="A116" s="4" t="s">
        <v>400</v>
      </c>
    </row>
    <row r="117" ht="15">
      <c r="A117" s="4" t="s">
        <v>401</v>
      </c>
    </row>
    <row r="118" ht="15">
      <c r="A118" s="4" t="s">
        <v>402</v>
      </c>
    </row>
    <row r="119" ht="15">
      <c r="A119" s="4" t="s">
        <v>403</v>
      </c>
    </row>
    <row r="120" ht="15">
      <c r="A120" s="4" t="s">
        <v>404</v>
      </c>
    </row>
    <row r="121" ht="15">
      <c r="A121" s="4" t="s">
        <v>405</v>
      </c>
    </row>
    <row r="122" ht="15">
      <c r="A122" s="4" t="s">
        <v>406</v>
      </c>
    </row>
    <row r="123" ht="15">
      <c r="A123" s="4" t="s">
        <v>407</v>
      </c>
    </row>
  </sheetData>
  <sheetProtection password="E2A3" sheet="1" objects="1" scenarios="1"/>
  <mergeCells count="4">
    <mergeCell ref="A10:F18"/>
    <mergeCell ref="E20:F20"/>
    <mergeCell ref="A20:D20"/>
    <mergeCell ref="A60:F60"/>
  </mergeCells>
  <dataValidations count="2">
    <dataValidation type="list" allowBlank="1" showInputMessage="1" showErrorMessage="1" sqref="E8">
      <formula1>$A$111:$A$123</formula1>
    </dataValidation>
    <dataValidation type="list" allowBlank="1" showInputMessage="1" showErrorMessage="1" sqref="E20:F20">
      <formula1>$B$112:$B$113</formula1>
    </dataValidation>
  </dataValidations>
  <printOptions horizontalCentered="1"/>
  <pageMargins left="0.3937007874015748" right="0.2362204724409449" top="0.5905511811023623" bottom="0.5905511811023623" header="0.3937007874015748" footer="0.5118110236220472"/>
  <pageSetup horizontalDpi="300" verticalDpi="300" orientation="portrait" paperSize="9" scale="90" r:id="rId1"/>
  <headerFooter alignWithMargins="0">
    <oddHeader>&amp;C&amp;"Arial,Gras"&amp;14&amp;A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6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2" customWidth="1"/>
    <col min="2" max="2" width="30.28125" style="11" customWidth="1"/>
    <col min="3" max="9" width="12.7109375" style="11" customWidth="1"/>
  </cols>
  <sheetData>
    <row r="1" ht="17.25" thickBot="1"/>
    <row r="2" spans="1:9" ht="23.25">
      <c r="A2" s="475"/>
      <c r="B2" s="937"/>
      <c r="C2" s="938"/>
      <c r="D2" s="740"/>
      <c r="E2" s="1323"/>
      <c r="F2" s="1323"/>
      <c r="G2" s="1362" t="s">
        <v>553</v>
      </c>
      <c r="H2" s="1361" t="s">
        <v>315</v>
      </c>
      <c r="I2" s="453" t="s">
        <v>935</v>
      </c>
    </row>
    <row r="3" spans="1:9" ht="16.5">
      <c r="A3" s="476"/>
      <c r="B3" s="806"/>
      <c r="C3" s="807"/>
      <c r="D3" s="577"/>
      <c r="E3" s="808"/>
      <c r="F3" s="808"/>
      <c r="G3" s="808"/>
      <c r="H3" s="64" t="s">
        <v>550</v>
      </c>
      <c r="I3" s="1304" t="s">
        <v>551</v>
      </c>
    </row>
    <row r="4" spans="1:9" ht="14.25">
      <c r="A4" s="478" t="s">
        <v>913</v>
      </c>
      <c r="B4" s="473">
        <f>'A1'!$B$6</f>
        <v>0</v>
      </c>
      <c r="C4" s="501"/>
      <c r="D4" s="498"/>
      <c r="E4" s="702"/>
      <c r="F4" s="702"/>
      <c r="G4" s="702"/>
      <c r="H4" s="501" t="s">
        <v>908</v>
      </c>
      <c r="I4" s="515">
        <f>'A1'!$C$7</f>
        <v>0</v>
      </c>
    </row>
    <row r="5" spans="1:9" ht="14.25">
      <c r="A5" s="478" t="s">
        <v>914</v>
      </c>
      <c r="B5" s="474">
        <f>'A1'!$G$6</f>
        <v>0</v>
      </c>
      <c r="C5" s="494"/>
      <c r="D5" s="455"/>
      <c r="E5" s="702"/>
      <c r="F5" s="702"/>
      <c r="G5" s="702"/>
      <c r="H5" s="499" t="s">
        <v>910</v>
      </c>
      <c r="I5" s="759">
        <f>'A1'!$C$8</f>
        <v>0</v>
      </c>
    </row>
    <row r="6" spans="1:9" ht="14.25">
      <c r="A6" s="480"/>
      <c r="B6" s="458"/>
      <c r="C6" s="502"/>
      <c r="D6" s="458"/>
      <c r="E6" s="720"/>
      <c r="F6" s="720"/>
      <c r="G6" s="720"/>
      <c r="H6" s="720"/>
      <c r="I6" s="1324"/>
    </row>
    <row r="7" spans="1:9" ht="21" thickBot="1">
      <c r="A7" s="1325" t="s">
        <v>1063</v>
      </c>
      <c r="B7" s="1326"/>
      <c r="C7" s="1326"/>
      <c r="D7" s="1326"/>
      <c r="E7" s="1326"/>
      <c r="F7" s="1326"/>
      <c r="G7" s="1326"/>
      <c r="H7" s="1326"/>
      <c r="I7" s="1327"/>
    </row>
    <row r="8" spans="1:9" ht="17.25" thickBot="1">
      <c r="A8" s="811"/>
      <c r="B8" s="718"/>
      <c r="C8" s="718"/>
      <c r="D8" s="718"/>
      <c r="E8" s="718"/>
      <c r="F8" s="718"/>
      <c r="G8" s="718"/>
      <c r="H8" s="718"/>
      <c r="I8" s="718"/>
    </row>
    <row r="9" spans="1:9" s="29" customFormat="1" ht="15" customHeight="1">
      <c r="A9" s="812" t="s">
        <v>1064</v>
      </c>
      <c r="B9" s="813"/>
      <c r="C9" s="814"/>
      <c r="D9" s="815" t="s">
        <v>1065</v>
      </c>
      <c r="E9" s="816"/>
      <c r="F9" s="723" t="s">
        <v>1066</v>
      </c>
      <c r="G9" s="815" t="s">
        <v>1067</v>
      </c>
      <c r="H9" s="816"/>
      <c r="I9" s="817"/>
    </row>
    <row r="10" spans="1:9" s="29" customFormat="1" ht="15" customHeight="1">
      <c r="A10" s="818" t="s">
        <v>1068</v>
      </c>
      <c r="B10" s="730" t="s">
        <v>1069</v>
      </c>
      <c r="C10" s="730" t="s">
        <v>1070</v>
      </c>
      <c r="D10" s="819" t="s">
        <v>1043</v>
      </c>
      <c r="E10" s="820"/>
      <c r="F10" s="730" t="s">
        <v>1071</v>
      </c>
      <c r="G10" s="819" t="s">
        <v>1043</v>
      </c>
      <c r="H10" s="820"/>
      <c r="I10" s="734" t="s">
        <v>1072</v>
      </c>
    </row>
    <row r="11" spans="1:9" s="29" customFormat="1" ht="15" customHeight="1" thickBot="1">
      <c r="A11" s="821" t="s">
        <v>1073</v>
      </c>
      <c r="B11" s="822"/>
      <c r="C11" s="736" t="s">
        <v>1074</v>
      </c>
      <c r="D11" s="823" t="s">
        <v>1075</v>
      </c>
      <c r="E11" s="823" t="s">
        <v>1076</v>
      </c>
      <c r="F11" s="736" t="s">
        <v>1044</v>
      </c>
      <c r="G11" s="823" t="s">
        <v>1075</v>
      </c>
      <c r="H11" s="823" t="s">
        <v>1076</v>
      </c>
      <c r="I11" s="824" t="s">
        <v>1044</v>
      </c>
    </row>
    <row r="12" spans="1:9" s="29" customFormat="1" ht="15" customHeight="1">
      <c r="A12" s="793"/>
      <c r="B12" s="794"/>
      <c r="C12" s="795"/>
      <c r="D12" s="714"/>
      <c r="E12" s="714"/>
      <c r="F12" s="714"/>
      <c r="G12" s="714"/>
      <c r="H12" s="714"/>
      <c r="I12" s="825">
        <f>+F12-D12+E12+G12-H12</f>
        <v>0</v>
      </c>
    </row>
    <row r="13" spans="1:9" s="29" customFormat="1" ht="15" customHeight="1">
      <c r="A13" s="793"/>
      <c r="B13" s="794"/>
      <c r="C13" s="795"/>
      <c r="D13" s="714"/>
      <c r="E13" s="714"/>
      <c r="F13" s="714"/>
      <c r="G13" s="714"/>
      <c r="H13" s="714"/>
      <c r="I13" s="825">
        <f aca="true" t="shared" si="0" ref="I13:I34">+F13-D13+E13+G13-H13</f>
        <v>0</v>
      </c>
    </row>
    <row r="14" spans="1:9" s="29" customFormat="1" ht="15" customHeight="1">
      <c r="A14" s="793"/>
      <c r="B14" s="794"/>
      <c r="C14" s="795"/>
      <c r="D14" s="714"/>
      <c r="E14" s="714"/>
      <c r="F14" s="714"/>
      <c r="G14" s="714"/>
      <c r="H14" s="714"/>
      <c r="I14" s="825">
        <f t="shared" si="0"/>
        <v>0</v>
      </c>
    </row>
    <row r="15" spans="1:9" s="29" customFormat="1" ht="15" customHeight="1">
      <c r="A15" s="793"/>
      <c r="B15" s="794"/>
      <c r="C15" s="795"/>
      <c r="D15" s="714"/>
      <c r="E15" s="714"/>
      <c r="F15" s="714"/>
      <c r="G15" s="714"/>
      <c r="H15" s="714"/>
      <c r="I15" s="825">
        <f t="shared" si="0"/>
        <v>0</v>
      </c>
    </row>
    <row r="16" spans="1:9" s="29" customFormat="1" ht="15" customHeight="1">
      <c r="A16" s="793"/>
      <c r="B16" s="794"/>
      <c r="C16" s="795"/>
      <c r="D16" s="714"/>
      <c r="E16" s="714"/>
      <c r="F16" s="714"/>
      <c r="G16" s="714"/>
      <c r="H16" s="714"/>
      <c r="I16" s="825">
        <f t="shared" si="0"/>
        <v>0</v>
      </c>
    </row>
    <row r="17" spans="1:9" s="29" customFormat="1" ht="15" customHeight="1">
      <c r="A17" s="793"/>
      <c r="B17" s="794"/>
      <c r="C17" s="795"/>
      <c r="D17" s="714"/>
      <c r="E17" s="714"/>
      <c r="F17" s="714"/>
      <c r="G17" s="714"/>
      <c r="H17" s="714"/>
      <c r="I17" s="825">
        <f t="shared" si="0"/>
        <v>0</v>
      </c>
    </row>
    <row r="18" spans="1:9" s="29" customFormat="1" ht="15" customHeight="1">
      <c r="A18" s="793"/>
      <c r="B18" s="794"/>
      <c r="C18" s="795"/>
      <c r="D18" s="714"/>
      <c r="E18" s="714"/>
      <c r="F18" s="714"/>
      <c r="G18" s="714"/>
      <c r="H18" s="714"/>
      <c r="I18" s="825">
        <f t="shared" si="0"/>
        <v>0</v>
      </c>
    </row>
    <row r="19" spans="1:9" s="29" customFormat="1" ht="15" customHeight="1">
      <c r="A19" s="793"/>
      <c r="B19" s="794"/>
      <c r="C19" s="795"/>
      <c r="D19" s="714"/>
      <c r="E19" s="714"/>
      <c r="F19" s="714"/>
      <c r="G19" s="714"/>
      <c r="H19" s="714"/>
      <c r="I19" s="825">
        <f t="shared" si="0"/>
        <v>0</v>
      </c>
    </row>
    <row r="20" spans="1:9" s="56" customFormat="1" ht="12.75">
      <c r="A20" s="793"/>
      <c r="B20" s="794"/>
      <c r="C20" s="795"/>
      <c r="D20" s="714"/>
      <c r="E20" s="714"/>
      <c r="F20" s="714"/>
      <c r="G20" s="714"/>
      <c r="H20" s="714"/>
      <c r="I20" s="825">
        <f t="shared" si="0"/>
        <v>0</v>
      </c>
    </row>
    <row r="21" spans="1:9" s="56" customFormat="1" ht="12.75">
      <c r="A21" s="793"/>
      <c r="B21" s="794"/>
      <c r="C21" s="795"/>
      <c r="D21" s="714"/>
      <c r="E21" s="714"/>
      <c r="F21" s="714"/>
      <c r="G21" s="714"/>
      <c r="H21" s="714"/>
      <c r="I21" s="825">
        <f t="shared" si="0"/>
        <v>0</v>
      </c>
    </row>
    <row r="22" spans="1:9" s="56" customFormat="1" ht="12.75">
      <c r="A22" s="793"/>
      <c r="B22" s="794"/>
      <c r="C22" s="795"/>
      <c r="D22" s="714"/>
      <c r="E22" s="714"/>
      <c r="F22" s="714"/>
      <c r="G22" s="714"/>
      <c r="H22" s="714"/>
      <c r="I22" s="825">
        <f t="shared" si="0"/>
        <v>0</v>
      </c>
    </row>
    <row r="23" spans="1:9" s="56" customFormat="1" ht="12.75">
      <c r="A23" s="793"/>
      <c r="B23" s="794"/>
      <c r="C23" s="795"/>
      <c r="D23" s="714"/>
      <c r="E23" s="714"/>
      <c r="F23" s="714"/>
      <c r="G23" s="714"/>
      <c r="H23" s="714"/>
      <c r="I23" s="825">
        <f t="shared" si="0"/>
        <v>0</v>
      </c>
    </row>
    <row r="24" spans="1:9" s="95" customFormat="1" ht="12.75">
      <c r="A24" s="793"/>
      <c r="B24" s="794"/>
      <c r="C24" s="795"/>
      <c r="D24" s="714"/>
      <c r="E24" s="714"/>
      <c r="F24" s="714"/>
      <c r="G24" s="714"/>
      <c r="H24" s="714"/>
      <c r="I24" s="825">
        <f t="shared" si="0"/>
        <v>0</v>
      </c>
    </row>
    <row r="25" spans="1:9" s="56" customFormat="1" ht="12.75">
      <c r="A25" s="793"/>
      <c r="B25" s="794"/>
      <c r="C25" s="795"/>
      <c r="D25" s="714"/>
      <c r="E25" s="714"/>
      <c r="F25" s="714"/>
      <c r="G25" s="714"/>
      <c r="H25" s="714"/>
      <c r="I25" s="825">
        <f t="shared" si="0"/>
        <v>0</v>
      </c>
    </row>
    <row r="26" spans="1:9" s="95" customFormat="1" ht="12.75">
      <c r="A26" s="793"/>
      <c r="B26" s="794"/>
      <c r="C26" s="795"/>
      <c r="D26" s="714"/>
      <c r="E26" s="714"/>
      <c r="F26" s="714"/>
      <c r="G26" s="714"/>
      <c r="H26" s="714"/>
      <c r="I26" s="825">
        <f t="shared" si="0"/>
        <v>0</v>
      </c>
    </row>
    <row r="27" spans="1:9" s="56" customFormat="1" ht="12.75">
      <c r="A27" s="793"/>
      <c r="B27" s="794"/>
      <c r="C27" s="795"/>
      <c r="D27" s="714"/>
      <c r="E27" s="714"/>
      <c r="F27" s="714"/>
      <c r="G27" s="714"/>
      <c r="H27" s="714"/>
      <c r="I27" s="825">
        <f t="shared" si="0"/>
        <v>0</v>
      </c>
    </row>
    <row r="28" spans="1:9" s="56" customFormat="1" ht="12.75">
      <c r="A28" s="793"/>
      <c r="B28" s="794"/>
      <c r="C28" s="795"/>
      <c r="D28" s="714"/>
      <c r="E28" s="714"/>
      <c r="F28" s="714"/>
      <c r="G28" s="714"/>
      <c r="H28" s="714"/>
      <c r="I28" s="825">
        <f t="shared" si="0"/>
        <v>0</v>
      </c>
    </row>
    <row r="29" spans="1:9" s="56" customFormat="1" ht="12.75">
      <c r="A29" s="793"/>
      <c r="B29" s="794"/>
      <c r="C29" s="795"/>
      <c r="D29" s="714"/>
      <c r="E29" s="714"/>
      <c r="F29" s="714"/>
      <c r="G29" s="714"/>
      <c r="H29" s="714"/>
      <c r="I29" s="825">
        <f t="shared" si="0"/>
        <v>0</v>
      </c>
    </row>
    <row r="30" spans="1:9" s="56" customFormat="1" ht="12.75">
      <c r="A30" s="793"/>
      <c r="B30" s="794"/>
      <c r="C30" s="795"/>
      <c r="D30" s="714"/>
      <c r="E30" s="714"/>
      <c r="F30" s="714"/>
      <c r="G30" s="714"/>
      <c r="H30" s="714"/>
      <c r="I30" s="825">
        <f t="shared" si="0"/>
        <v>0</v>
      </c>
    </row>
    <row r="31" spans="1:9" s="56" customFormat="1" ht="12.75">
      <c r="A31" s="793"/>
      <c r="B31" s="794"/>
      <c r="C31" s="795"/>
      <c r="D31" s="714"/>
      <c r="E31" s="714"/>
      <c r="F31" s="714"/>
      <c r="G31" s="714"/>
      <c r="H31" s="714"/>
      <c r="I31" s="825">
        <f t="shared" si="0"/>
        <v>0</v>
      </c>
    </row>
    <row r="32" spans="1:9" s="56" customFormat="1" ht="12.75">
      <c r="A32" s="793"/>
      <c r="B32" s="794"/>
      <c r="C32" s="795"/>
      <c r="D32" s="714"/>
      <c r="E32" s="714"/>
      <c r="F32" s="714"/>
      <c r="G32" s="714"/>
      <c r="H32" s="714"/>
      <c r="I32" s="825">
        <f t="shared" si="0"/>
        <v>0</v>
      </c>
    </row>
    <row r="33" spans="1:9" s="56" customFormat="1" ht="12.75">
      <c r="A33" s="793"/>
      <c r="B33" s="794"/>
      <c r="C33" s="795"/>
      <c r="D33" s="714"/>
      <c r="E33" s="714"/>
      <c r="F33" s="714"/>
      <c r="G33" s="714"/>
      <c r="H33" s="714"/>
      <c r="I33" s="825">
        <f t="shared" si="0"/>
        <v>0</v>
      </c>
    </row>
    <row r="34" spans="1:9" s="56" customFormat="1" ht="12.75">
      <c r="A34" s="793"/>
      <c r="B34" s="794"/>
      <c r="C34" s="795"/>
      <c r="D34" s="714"/>
      <c r="E34" s="714"/>
      <c r="F34" s="714"/>
      <c r="G34" s="714"/>
      <c r="H34" s="714"/>
      <c r="I34" s="825">
        <f t="shared" si="0"/>
        <v>0</v>
      </c>
    </row>
    <row r="35" spans="1:9" s="95" customFormat="1" ht="12.75">
      <c r="A35" s="826"/>
      <c r="B35" s="827" t="s">
        <v>1029</v>
      </c>
      <c r="C35" s="826"/>
      <c r="D35" s="827">
        <f aca="true" t="shared" si="1" ref="D35:I35">SUM(D12:D34)</f>
        <v>0</v>
      </c>
      <c r="E35" s="827">
        <f t="shared" si="1"/>
        <v>0</v>
      </c>
      <c r="F35" s="827">
        <f t="shared" si="1"/>
        <v>0</v>
      </c>
      <c r="G35" s="827">
        <f t="shared" si="1"/>
        <v>0</v>
      </c>
      <c r="H35" s="827">
        <f t="shared" si="1"/>
        <v>0</v>
      </c>
      <c r="I35" s="827">
        <f t="shared" si="1"/>
        <v>0</v>
      </c>
    </row>
    <row r="36" spans="1:9" s="95" customFormat="1" ht="12.75">
      <c r="A36" s="828"/>
      <c r="B36" s="829"/>
      <c r="C36" s="828"/>
      <c r="D36" s="829"/>
      <c r="E36" s="829"/>
      <c r="F36" s="829"/>
      <c r="G36" s="829"/>
      <c r="H36" s="829"/>
      <c r="I36" s="829"/>
    </row>
    <row r="37" spans="1:9" s="29" customFormat="1" ht="30.75">
      <c r="A37" s="830"/>
      <c r="B37" s="728"/>
      <c r="C37" s="831"/>
      <c r="D37" s="728"/>
      <c r="E37" s="728"/>
      <c r="F37" s="728"/>
      <c r="G37" s="728"/>
      <c r="H37" s="728"/>
      <c r="I37" s="832" t="s">
        <v>935</v>
      </c>
    </row>
    <row r="38" spans="1:3" ht="16.5">
      <c r="A38" s="15"/>
      <c r="C38" s="16"/>
    </row>
    <row r="39" spans="1:3" ht="16.5">
      <c r="A39" s="15"/>
      <c r="C39" s="16"/>
    </row>
    <row r="40" spans="1:3" ht="16.5">
      <c r="A40" s="15"/>
      <c r="C40" s="16"/>
    </row>
    <row r="41" spans="1:3" ht="16.5">
      <c r="A41" s="15"/>
      <c r="C41" s="16"/>
    </row>
    <row r="42" spans="1:3" ht="16.5">
      <c r="A42" s="15"/>
      <c r="C42" s="16"/>
    </row>
    <row r="43" spans="1:3" ht="16.5">
      <c r="A43" s="15"/>
      <c r="C43" s="16"/>
    </row>
    <row r="44" spans="1:3" ht="16.5">
      <c r="A44" s="15"/>
      <c r="C44" s="16"/>
    </row>
    <row r="45" spans="1:3" ht="16.5">
      <c r="A45" s="15"/>
      <c r="C45" s="16"/>
    </row>
    <row r="46" spans="1:3" ht="16.5">
      <c r="A46" s="15"/>
      <c r="C46" s="16"/>
    </row>
    <row r="47" spans="1:3" ht="16.5">
      <c r="A47" s="15"/>
      <c r="C47" s="16"/>
    </row>
    <row r="48" spans="1:3" ht="16.5">
      <c r="A48" s="15"/>
      <c r="C48" s="16"/>
    </row>
    <row r="49" spans="1:3" ht="16.5">
      <c r="A49" s="15"/>
      <c r="C49" s="16"/>
    </row>
    <row r="50" spans="1:3" ht="16.5">
      <c r="A50" s="15"/>
      <c r="C50" s="16"/>
    </row>
    <row r="51" spans="1:3" ht="16.5">
      <c r="A51" s="15"/>
      <c r="C51" s="16"/>
    </row>
    <row r="52" spans="1:3" ht="16.5">
      <c r="A52" s="15"/>
      <c r="C52" s="16"/>
    </row>
    <row r="53" spans="1:3" ht="16.5">
      <c r="A53" s="15"/>
      <c r="C53" s="16"/>
    </row>
    <row r="54" spans="1:3" ht="16.5">
      <c r="A54" s="15"/>
      <c r="C54" s="16"/>
    </row>
    <row r="55" spans="1:3" ht="16.5">
      <c r="A55" s="15"/>
      <c r="C55" s="16"/>
    </row>
    <row r="56" spans="1:3" ht="16.5">
      <c r="A56" s="15"/>
      <c r="C56" s="16"/>
    </row>
    <row r="57" spans="1:3" ht="16.5">
      <c r="A57" s="15"/>
      <c r="C57" s="16"/>
    </row>
    <row r="58" spans="1:3" ht="16.5">
      <c r="A58" s="15"/>
      <c r="C58" s="16"/>
    </row>
    <row r="59" spans="1:3" ht="16.5">
      <c r="A59" s="15"/>
      <c r="C59" s="16"/>
    </row>
    <row r="60" ht="16.5">
      <c r="A60" s="15"/>
    </row>
    <row r="61" ht="16.5">
      <c r="A61" s="15"/>
    </row>
    <row r="62" ht="16.5">
      <c r="A62" s="15"/>
    </row>
  </sheetData>
  <sheetProtection password="E2A3" sheet="1" objects="1" scenarios="1"/>
  <dataValidations count="2">
    <dataValidation allowBlank="1" showInputMessage="1" showErrorMessage="1" prompt="Indiquer le compte de bilan&#10;" sqref="A12:A34"/>
    <dataValidation allowBlank="1" showInputMessage="1" showErrorMessage="1" prompt="Indiquer le compte de charges&#10;" sqref="C12:C34"/>
  </dataValidations>
  <printOptions horizontalCentered="1"/>
  <pageMargins left="0.5905511811023623" right="0.5511811023622047" top="0.3937007874015748" bottom="0.5511811023622047" header="0.2755905511811024" footer="0.2362204724409449"/>
  <pageSetup horizontalDpi="300" verticalDpi="300" orientation="landscape" paperSize="9" scale="97" r:id="rId1"/>
  <headerFooter alignWithMargins="0">
    <oddHeader>&amp;C&amp;"Arial,Gras"&amp;14&amp;A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showZeros="0" zoomScalePageLayoutView="0" workbookViewId="0" topLeftCell="A1">
      <selection activeCell="B29" sqref="B29"/>
    </sheetView>
  </sheetViews>
  <sheetFormatPr defaultColWidth="11.421875" defaultRowHeight="12.75"/>
  <cols>
    <col min="1" max="1" width="17.7109375" style="12" customWidth="1"/>
    <col min="2" max="11" width="12.7109375" style="11" customWidth="1"/>
  </cols>
  <sheetData>
    <row r="1" spans="1:11" ht="16.5">
      <c r="A1" s="475"/>
      <c r="B1" s="937"/>
      <c r="C1" s="937"/>
      <c r="D1" s="937"/>
      <c r="E1" s="938"/>
      <c r="F1" s="1463"/>
      <c r="G1" s="1323"/>
      <c r="H1" s="1323"/>
      <c r="I1" s="1323"/>
      <c r="J1" s="1976" t="s">
        <v>550</v>
      </c>
      <c r="K1" s="1977" t="s">
        <v>551</v>
      </c>
    </row>
    <row r="2" spans="1:11" ht="14.25">
      <c r="A2" s="478" t="s">
        <v>913</v>
      </c>
      <c r="B2" s="473">
        <f>'A1'!$B$6</f>
        <v>0</v>
      </c>
      <c r="C2" s="473"/>
      <c r="D2" s="473"/>
      <c r="E2" s="501"/>
      <c r="F2" s="498"/>
      <c r="G2" s="702"/>
      <c r="H2" s="702"/>
      <c r="I2" s="702"/>
      <c r="J2" s="501" t="s">
        <v>908</v>
      </c>
      <c r="K2" s="515">
        <f>'A1'!$C$7</f>
        <v>0</v>
      </c>
    </row>
    <row r="3" spans="1:11" ht="14.25">
      <c r="A3" s="478" t="s">
        <v>914</v>
      </c>
      <c r="B3" s="474">
        <f>'A1'!$G$6</f>
        <v>0</v>
      </c>
      <c r="C3" s="474"/>
      <c r="D3" s="474"/>
      <c r="E3" s="494"/>
      <c r="F3" s="455"/>
      <c r="G3" s="702"/>
      <c r="H3" s="702"/>
      <c r="I3" s="702"/>
      <c r="J3" s="499" t="s">
        <v>910</v>
      </c>
      <c r="K3" s="759">
        <f>'A1'!$C$8</f>
        <v>0</v>
      </c>
    </row>
    <row r="4" spans="1:11" ht="21" thickBot="1">
      <c r="A4" s="1963" t="s">
        <v>717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7"/>
    </row>
    <row r="5" spans="1:11" ht="16.5">
      <c r="A5" s="1972"/>
      <c r="B5" s="808"/>
      <c r="C5" s="808"/>
      <c r="D5" s="808"/>
      <c r="E5" s="808"/>
      <c r="F5" s="808"/>
      <c r="G5" s="808"/>
      <c r="H5" s="808"/>
      <c r="I5" s="2334" t="str">
        <f>IF(H6="oui","Un état justifiant les informations fournies dans l'Annexe doit être fait","")</f>
        <v>Un état justifiant les informations fournies dans l'Annexe doit être fait</v>
      </c>
      <c r="J5" s="2334"/>
      <c r="K5" s="2335"/>
    </row>
    <row r="6" spans="1:11" s="29" customFormat="1" ht="15" customHeight="1">
      <c r="A6" s="1973" t="s">
        <v>716</v>
      </c>
      <c r="B6" s="702"/>
      <c r="C6" s="702"/>
      <c r="D6" s="702"/>
      <c r="E6" s="1961"/>
      <c r="F6" s="1959"/>
      <c r="G6" s="1959"/>
      <c r="H6" s="1981" t="s">
        <v>426</v>
      </c>
      <c r="I6" s="2336"/>
      <c r="J6" s="2336"/>
      <c r="K6" s="2337"/>
    </row>
    <row r="7" spans="1:11" s="29" customFormat="1" ht="15" customHeight="1">
      <c r="A7" s="1957"/>
      <c r="B7" s="1958"/>
      <c r="C7" s="1958"/>
      <c r="D7" s="1958"/>
      <c r="E7" s="1958"/>
      <c r="F7" s="1959"/>
      <c r="G7" s="1959"/>
      <c r="H7" s="1958"/>
      <c r="I7" s="2336"/>
      <c r="J7" s="2336"/>
      <c r="K7" s="2337"/>
    </row>
    <row r="8" spans="1:11" s="29" customFormat="1" ht="15" customHeight="1" thickBot="1">
      <c r="A8" s="1974" t="str">
        <f>IF(H6="oui"," Préciser la nature de l'état fourni","")</f>
        <v> Préciser la nature de l'état fourni</v>
      </c>
      <c r="B8" s="702"/>
      <c r="C8" s="702"/>
      <c r="D8" s="2338" t="s">
        <v>719</v>
      </c>
      <c r="E8" s="2338"/>
      <c r="F8" s="2338"/>
      <c r="G8" s="2338"/>
      <c r="H8" s="1958"/>
      <c r="I8" s="1934"/>
      <c r="J8" s="1934"/>
      <c r="K8" s="1960"/>
    </row>
    <row r="9" spans="1:11" s="29" customFormat="1" ht="15" customHeight="1" thickBot="1">
      <c r="A9" s="2324" t="s">
        <v>736</v>
      </c>
      <c r="B9" s="2325"/>
      <c r="C9" s="2325"/>
      <c r="D9" s="2325"/>
      <c r="E9" s="2325"/>
      <c r="F9" s="2325"/>
      <c r="G9" s="2325"/>
      <c r="H9" s="2325"/>
      <c r="I9" s="2325"/>
      <c r="J9" s="2325"/>
      <c r="K9" s="2326"/>
    </row>
    <row r="10" spans="1:11" s="29" customFormat="1" ht="27" customHeight="1">
      <c r="A10" s="1982" t="s">
        <v>721</v>
      </c>
      <c r="B10" s="1966"/>
      <c r="C10" s="1966"/>
      <c r="D10" s="1966"/>
      <c r="E10" s="1966"/>
      <c r="F10" s="1967"/>
      <c r="G10" s="1967"/>
      <c r="H10" s="1967"/>
      <c r="I10" s="1967"/>
      <c r="J10" s="1967"/>
      <c r="K10" s="2327"/>
    </row>
    <row r="11" spans="1:11" s="29" customFormat="1" ht="15" customHeight="1">
      <c r="A11" s="1983" t="s">
        <v>722</v>
      </c>
      <c r="B11" s="1968"/>
      <c r="C11" s="1968"/>
      <c r="D11" s="1968"/>
      <c r="E11" s="1968"/>
      <c r="F11" s="1968"/>
      <c r="G11" s="1968"/>
      <c r="H11" s="1968"/>
      <c r="I11" s="1968"/>
      <c r="J11" s="1968"/>
      <c r="K11" s="2328"/>
    </row>
    <row r="12" spans="1:11" s="29" customFormat="1" ht="15" customHeight="1">
      <c r="A12" s="1983" t="s">
        <v>723</v>
      </c>
      <c r="B12" s="1994"/>
      <c r="C12" s="1994"/>
      <c r="D12" s="1994"/>
      <c r="E12" s="1994"/>
      <c r="F12" s="1994"/>
      <c r="G12" s="1994"/>
      <c r="H12" s="1994"/>
      <c r="I12" s="1994"/>
      <c r="J12" s="1994"/>
      <c r="K12" s="2328"/>
    </row>
    <row r="13" spans="1:11" s="29" customFormat="1" ht="15" customHeight="1">
      <c r="A13" s="1983" t="s">
        <v>729</v>
      </c>
      <c r="B13" s="711"/>
      <c r="C13" s="711"/>
      <c r="D13" s="711"/>
      <c r="E13" s="711"/>
      <c r="F13" s="711"/>
      <c r="G13" s="711"/>
      <c r="H13" s="711"/>
      <c r="I13" s="711"/>
      <c r="J13" s="711"/>
      <c r="K13" s="2328"/>
    </row>
    <row r="14" spans="1:11" s="29" customFormat="1" ht="15" customHeight="1">
      <c r="A14" s="1983" t="s">
        <v>724</v>
      </c>
      <c r="B14" s="1995"/>
      <c r="C14" s="1995"/>
      <c r="D14" s="1995"/>
      <c r="E14" s="1995"/>
      <c r="F14" s="1995"/>
      <c r="G14" s="1995"/>
      <c r="H14" s="1995"/>
      <c r="I14" s="1995"/>
      <c r="J14" s="1995"/>
      <c r="K14" s="2328"/>
    </row>
    <row r="15" spans="1:11" s="29" customFormat="1" ht="15" customHeight="1" thickBot="1">
      <c r="A15" s="1984" t="s">
        <v>734</v>
      </c>
      <c r="B15" s="912"/>
      <c r="C15" s="912"/>
      <c r="D15" s="912"/>
      <c r="E15" s="912"/>
      <c r="F15" s="912"/>
      <c r="G15" s="912"/>
      <c r="H15" s="912"/>
      <c r="I15" s="912"/>
      <c r="J15" s="912"/>
      <c r="K15" s="2329"/>
    </row>
    <row r="16" spans="1:11" s="29" customFormat="1" ht="15" customHeight="1" thickBot="1">
      <c r="A16" s="2324" t="s">
        <v>735</v>
      </c>
      <c r="B16" s="2325"/>
      <c r="C16" s="2325"/>
      <c r="D16" s="2325"/>
      <c r="E16" s="2325"/>
      <c r="F16" s="2325"/>
      <c r="G16" s="2325"/>
      <c r="H16" s="2325"/>
      <c r="I16" s="2325"/>
      <c r="J16" s="2325"/>
      <c r="K16" s="2326"/>
    </row>
    <row r="17" spans="1:11" s="29" customFormat="1" ht="15" customHeight="1">
      <c r="A17" s="1983" t="s">
        <v>725</v>
      </c>
      <c r="B17" s="1995"/>
      <c r="C17" s="1995"/>
      <c r="D17" s="1995"/>
      <c r="E17" s="1995"/>
      <c r="F17" s="1995"/>
      <c r="G17" s="1995"/>
      <c r="H17" s="1995"/>
      <c r="I17" s="1995"/>
      <c r="J17" s="1995"/>
      <c r="K17" s="2330"/>
    </row>
    <row r="18" spans="1:11" s="29" customFormat="1" ht="27" customHeight="1">
      <c r="A18" s="1985" t="s">
        <v>726</v>
      </c>
      <c r="B18" s="1996"/>
      <c r="C18" s="1996"/>
      <c r="D18" s="1996"/>
      <c r="E18" s="1996"/>
      <c r="F18" s="1996"/>
      <c r="G18" s="1996"/>
      <c r="H18" s="1996"/>
      <c r="I18" s="1996"/>
      <c r="J18" s="1996"/>
      <c r="K18" s="2331"/>
    </row>
    <row r="19" spans="1:11" s="1965" customFormat="1" ht="25.5">
      <c r="A19" s="1985" t="s">
        <v>727</v>
      </c>
      <c r="B19" s="1997"/>
      <c r="C19" s="1997"/>
      <c r="D19" s="1997"/>
      <c r="E19" s="1997"/>
      <c r="F19" s="1997"/>
      <c r="G19" s="1997"/>
      <c r="H19" s="1997"/>
      <c r="I19" s="1997"/>
      <c r="J19" s="1997"/>
      <c r="K19" s="2331"/>
    </row>
    <row r="20" spans="1:11" s="1965" customFormat="1" ht="25.5">
      <c r="A20" s="1985" t="s">
        <v>728</v>
      </c>
      <c r="B20" s="1997"/>
      <c r="C20" s="1997"/>
      <c r="D20" s="1997"/>
      <c r="E20" s="1997"/>
      <c r="F20" s="1997"/>
      <c r="G20" s="1997"/>
      <c r="H20" s="1997"/>
      <c r="I20" s="1997"/>
      <c r="J20" s="1997"/>
      <c r="K20" s="2331"/>
    </row>
    <row r="21" spans="1:11" s="56" customFormat="1" ht="36" customHeight="1" thickBot="1">
      <c r="A21" s="1986"/>
      <c r="B21" s="1992">
        <f>IF(B17&lt;&gt;0,IF(B14-B17-B18-B19-B20=0,"","nb total des redevances faux !"),"")</f>
      </c>
      <c r="C21" s="1992">
        <f aca="true" t="shared" si="0" ref="C21:J21">IF(C17&lt;&gt;0,IF(C14-C17-C18-C19-C20=0,"","nb total des redevances faux !"),"")</f>
      </c>
      <c r="D21" s="1992">
        <f t="shared" si="0"/>
      </c>
      <c r="E21" s="1992">
        <f t="shared" si="0"/>
      </c>
      <c r="F21" s="1992">
        <f t="shared" si="0"/>
      </c>
      <c r="G21" s="1992">
        <f t="shared" si="0"/>
      </c>
      <c r="H21" s="1992">
        <f t="shared" si="0"/>
      </c>
      <c r="I21" s="1992">
        <f t="shared" si="0"/>
      </c>
      <c r="J21" s="1992">
        <f t="shared" si="0"/>
      </c>
      <c r="K21" s="2332"/>
    </row>
    <row r="22" spans="1:11" s="56" customFormat="1" ht="15.75" thickBot="1">
      <c r="A22" s="2324" t="s">
        <v>737</v>
      </c>
      <c r="B22" s="2325"/>
      <c r="C22" s="2325"/>
      <c r="D22" s="2325"/>
      <c r="E22" s="2325"/>
      <c r="F22" s="2325"/>
      <c r="G22" s="2325"/>
      <c r="H22" s="2325"/>
      <c r="I22" s="2325"/>
      <c r="J22" s="2325"/>
      <c r="K22" s="2326"/>
    </row>
    <row r="23" spans="1:11" s="56" customFormat="1" ht="15">
      <c r="A23" s="1987" t="s">
        <v>900</v>
      </c>
      <c r="B23" s="1969" t="s">
        <v>738</v>
      </c>
      <c r="C23" s="1969" t="s">
        <v>738</v>
      </c>
      <c r="D23" s="1969" t="s">
        <v>738</v>
      </c>
      <c r="E23" s="1969" t="s">
        <v>738</v>
      </c>
      <c r="F23" s="1969" t="s">
        <v>738</v>
      </c>
      <c r="G23" s="1969" t="s">
        <v>738</v>
      </c>
      <c r="H23" s="1969" t="s">
        <v>738</v>
      </c>
      <c r="I23" s="1969" t="s">
        <v>738</v>
      </c>
      <c r="J23" s="1969" t="s">
        <v>738</v>
      </c>
      <c r="K23" s="1970" t="s">
        <v>1051</v>
      </c>
    </row>
    <row r="24" spans="1:11" s="95" customFormat="1" ht="20.25" customHeight="1">
      <c r="A24" s="1988" t="s">
        <v>725</v>
      </c>
      <c r="B24" s="1971">
        <f>IF(B23="auto",B15*B17,"")</f>
        <v>0</v>
      </c>
      <c r="C24" s="1971">
        <f aca="true" t="shared" si="1" ref="C24:J24">IF(C23="auto",C15*C17,"")</f>
        <v>0</v>
      </c>
      <c r="D24" s="1971">
        <f t="shared" si="1"/>
        <v>0</v>
      </c>
      <c r="E24" s="1971">
        <f t="shared" si="1"/>
        <v>0</v>
      </c>
      <c r="F24" s="1971">
        <f t="shared" si="1"/>
        <v>0</v>
      </c>
      <c r="G24" s="1971">
        <f t="shared" si="1"/>
        <v>0</v>
      </c>
      <c r="H24" s="1971">
        <f t="shared" si="1"/>
        <v>0</v>
      </c>
      <c r="I24" s="1971">
        <f t="shared" si="1"/>
        <v>0</v>
      </c>
      <c r="J24" s="1971">
        <f t="shared" si="1"/>
        <v>0</v>
      </c>
      <c r="K24" s="1700">
        <f aca="true" t="shared" si="2" ref="K24:K29">SUM(B24:J24)</f>
        <v>0</v>
      </c>
    </row>
    <row r="25" spans="1:11" s="56" customFormat="1" ht="25.5">
      <c r="A25" s="1989" t="s">
        <v>726</v>
      </c>
      <c r="B25" s="1971">
        <f>IF(B23="auto",B15*B18,"")</f>
        <v>0</v>
      </c>
      <c r="C25" s="1971">
        <f aca="true" t="shared" si="3" ref="C25:J25">IF(C23="auto",C15*C18,"")</f>
        <v>0</v>
      </c>
      <c r="D25" s="1971">
        <f t="shared" si="3"/>
        <v>0</v>
      </c>
      <c r="E25" s="1971">
        <f t="shared" si="3"/>
        <v>0</v>
      </c>
      <c r="F25" s="1971">
        <f t="shared" si="3"/>
        <v>0</v>
      </c>
      <c r="G25" s="1971">
        <f t="shared" si="3"/>
        <v>0</v>
      </c>
      <c r="H25" s="1971">
        <f t="shared" si="3"/>
        <v>0</v>
      </c>
      <c r="I25" s="1971">
        <f t="shared" si="3"/>
        <v>0</v>
      </c>
      <c r="J25" s="1971">
        <f t="shared" si="3"/>
        <v>0</v>
      </c>
      <c r="K25" s="1700">
        <f t="shared" si="2"/>
        <v>0</v>
      </c>
    </row>
    <row r="26" spans="1:11" s="95" customFormat="1" ht="25.5">
      <c r="A26" s="1989" t="s">
        <v>727</v>
      </c>
      <c r="B26" s="1971">
        <f>IF(B23="auto",B15*B19,"")</f>
        <v>0</v>
      </c>
      <c r="C26" s="1971">
        <f aca="true" t="shared" si="4" ref="C26:J26">IF(C23="auto",C15*C19,"")</f>
        <v>0</v>
      </c>
      <c r="D26" s="1971">
        <f t="shared" si="4"/>
        <v>0</v>
      </c>
      <c r="E26" s="1971">
        <f t="shared" si="4"/>
        <v>0</v>
      </c>
      <c r="F26" s="1971">
        <f t="shared" si="4"/>
        <v>0</v>
      </c>
      <c r="G26" s="1971">
        <f t="shared" si="4"/>
        <v>0</v>
      </c>
      <c r="H26" s="1971">
        <f t="shared" si="4"/>
        <v>0</v>
      </c>
      <c r="I26" s="1971">
        <f t="shared" si="4"/>
        <v>0</v>
      </c>
      <c r="J26" s="1971">
        <f t="shared" si="4"/>
        <v>0</v>
      </c>
      <c r="K26" s="1700">
        <f t="shared" si="2"/>
        <v>0</v>
      </c>
    </row>
    <row r="27" spans="1:11" s="56" customFormat="1" ht="25.5">
      <c r="A27" s="1989" t="s">
        <v>728</v>
      </c>
      <c r="B27" s="1971">
        <f>IF(B23="auto",B15*B20,"")</f>
        <v>0</v>
      </c>
      <c r="C27" s="1971">
        <f aca="true" t="shared" si="5" ref="C27:J27">IF(C23="auto",C15*C20,"")</f>
        <v>0</v>
      </c>
      <c r="D27" s="1971">
        <f t="shared" si="5"/>
        <v>0</v>
      </c>
      <c r="E27" s="1971">
        <f t="shared" si="5"/>
        <v>0</v>
      </c>
      <c r="F27" s="1971">
        <f t="shared" si="5"/>
        <v>0</v>
      </c>
      <c r="G27" s="1971">
        <f t="shared" si="5"/>
        <v>0</v>
      </c>
      <c r="H27" s="1971">
        <f t="shared" si="5"/>
        <v>0</v>
      </c>
      <c r="I27" s="1971">
        <f t="shared" si="5"/>
        <v>0</v>
      </c>
      <c r="J27" s="1971">
        <f t="shared" si="5"/>
        <v>0</v>
      </c>
      <c r="K27" s="1700">
        <f t="shared" si="2"/>
        <v>0</v>
      </c>
    </row>
    <row r="28" spans="1:11" s="56" customFormat="1" ht="15">
      <c r="A28" s="1990" t="s">
        <v>740</v>
      </c>
      <c r="B28" s="1993">
        <f>SUM(B25:B27)</f>
        <v>0</v>
      </c>
      <c r="C28" s="1993">
        <f aca="true" t="shared" si="6" ref="C28:J28">SUM(C25:C27)</f>
        <v>0</v>
      </c>
      <c r="D28" s="1993">
        <f t="shared" si="6"/>
        <v>0</v>
      </c>
      <c r="E28" s="1993">
        <f t="shared" si="6"/>
        <v>0</v>
      </c>
      <c r="F28" s="1993">
        <f t="shared" si="6"/>
        <v>0</v>
      </c>
      <c r="G28" s="1993">
        <f t="shared" si="6"/>
        <v>0</v>
      </c>
      <c r="H28" s="1993">
        <f t="shared" si="6"/>
        <v>0</v>
      </c>
      <c r="I28" s="1993">
        <f t="shared" si="6"/>
        <v>0</v>
      </c>
      <c r="J28" s="1993">
        <f t="shared" si="6"/>
        <v>0</v>
      </c>
      <c r="K28" s="1975">
        <f t="shared" si="2"/>
        <v>0</v>
      </c>
    </row>
    <row r="29" spans="1:11" s="56" customFormat="1" ht="15.75" thickBot="1">
      <c r="A29" s="1991" t="s">
        <v>899</v>
      </c>
      <c r="B29" s="1978"/>
      <c r="C29" s="1978"/>
      <c r="D29" s="1978"/>
      <c r="E29" s="1978"/>
      <c r="F29" s="1978"/>
      <c r="G29" s="1978"/>
      <c r="H29" s="1978"/>
      <c r="I29" s="1978"/>
      <c r="J29" s="1978"/>
      <c r="K29" s="1979">
        <f t="shared" si="2"/>
        <v>0</v>
      </c>
    </row>
    <row r="30" spans="1:11" s="29" customFormat="1" ht="29.25" customHeight="1">
      <c r="A30" s="2333" t="s">
        <v>901</v>
      </c>
      <c r="B30" s="2333"/>
      <c r="C30" s="2333"/>
      <c r="D30" s="2333"/>
      <c r="E30" s="2333"/>
      <c r="F30" s="2333"/>
      <c r="G30" s="2333"/>
      <c r="H30" s="1980"/>
      <c r="I30" s="728"/>
      <c r="J30" s="728"/>
      <c r="K30" s="832" t="s">
        <v>714</v>
      </c>
    </row>
    <row r="31" spans="1:5" ht="16.5">
      <c r="A31" s="15"/>
      <c r="E31" s="16"/>
    </row>
    <row r="32" spans="1:5" ht="16.5">
      <c r="A32" s="15"/>
      <c r="E32" s="16"/>
    </row>
    <row r="33" spans="1:5" ht="16.5">
      <c r="A33" s="15"/>
      <c r="E33" s="16"/>
    </row>
    <row r="34" spans="1:5" ht="16.5">
      <c r="A34" s="15"/>
      <c r="E34" s="16"/>
    </row>
    <row r="35" spans="1:5" ht="16.5">
      <c r="A35" s="15"/>
      <c r="E35" s="16"/>
    </row>
    <row r="36" spans="1:5" ht="16.5">
      <c r="A36" s="15"/>
      <c r="E36" s="16"/>
    </row>
    <row r="37" spans="1:5" ht="16.5">
      <c r="A37" s="15"/>
      <c r="E37" s="16"/>
    </row>
    <row r="38" spans="1:5" ht="16.5">
      <c r="A38" s="15"/>
      <c r="E38" s="16"/>
    </row>
    <row r="39" spans="1:5" ht="16.5">
      <c r="A39" s="15"/>
      <c r="E39" s="16"/>
    </row>
    <row r="40" spans="1:5" ht="16.5">
      <c r="A40" s="15"/>
      <c r="E40" s="16"/>
    </row>
    <row r="41" spans="1:5" ht="16.5">
      <c r="A41" s="15"/>
      <c r="E41" s="16"/>
    </row>
    <row r="42" spans="1:5" ht="16.5">
      <c r="A42" s="15"/>
      <c r="E42" s="16"/>
    </row>
    <row r="43" spans="1:5" ht="16.5">
      <c r="A43" s="15"/>
      <c r="E43" s="16"/>
    </row>
    <row r="44" spans="1:5" ht="16.5">
      <c r="A44" s="15"/>
      <c r="E44" s="16"/>
    </row>
    <row r="45" spans="1:5" ht="16.5">
      <c r="A45" s="15"/>
      <c r="E45" s="16"/>
    </row>
    <row r="46" spans="1:5" ht="16.5">
      <c r="A46" s="15"/>
      <c r="E46" s="16"/>
    </row>
    <row r="47" spans="1:5" ht="16.5">
      <c r="A47" s="15"/>
      <c r="E47" s="16"/>
    </row>
    <row r="48" spans="1:5" ht="16.5">
      <c r="A48" s="15"/>
      <c r="E48" s="16"/>
    </row>
    <row r="49" spans="1:5" ht="16.5">
      <c r="A49" s="15"/>
      <c r="E49" s="16"/>
    </row>
    <row r="50" spans="1:5" ht="16.5">
      <c r="A50" s="15"/>
      <c r="E50" s="16"/>
    </row>
    <row r="51" spans="1:5" ht="16.5">
      <c r="A51" s="15"/>
      <c r="E51" s="16"/>
    </row>
    <row r="52" spans="1:5" ht="16.5">
      <c r="A52" s="15"/>
      <c r="E52" s="16"/>
    </row>
    <row r="53" ht="16.5">
      <c r="A53" s="15"/>
    </row>
    <row r="54" ht="16.5">
      <c r="A54" s="15"/>
    </row>
    <row r="55" ht="16.5">
      <c r="A55" s="15"/>
    </row>
    <row r="60" spans="2:4" ht="16.5">
      <c r="B60" s="1964" t="s">
        <v>718</v>
      </c>
      <c r="C60" s="1964"/>
      <c r="D60" s="1964"/>
    </row>
    <row r="61" spans="1:4" ht="16.5">
      <c r="A61" s="1962" t="s">
        <v>426</v>
      </c>
      <c r="B61" s="1964" t="s">
        <v>719</v>
      </c>
      <c r="C61" s="1964"/>
      <c r="D61" s="1964"/>
    </row>
    <row r="62" spans="1:4" ht="16.5">
      <c r="A62" s="1962" t="s">
        <v>427</v>
      </c>
      <c r="B62" s="1964" t="s">
        <v>720</v>
      </c>
      <c r="C62" s="1964"/>
      <c r="D62" s="1964"/>
    </row>
    <row r="65" spans="1:2" ht="16.5">
      <c r="A65" s="1962" t="s">
        <v>730</v>
      </c>
      <c r="B65" s="1962" t="s">
        <v>738</v>
      </c>
    </row>
    <row r="66" spans="1:2" ht="16.5">
      <c r="A66" s="1962" t="s">
        <v>731</v>
      </c>
      <c r="B66" s="1962" t="s">
        <v>739</v>
      </c>
    </row>
    <row r="67" ht="16.5">
      <c r="A67" s="1962" t="s">
        <v>732</v>
      </c>
    </row>
    <row r="68" ht="16.5">
      <c r="A68" s="1962" t="s">
        <v>733</v>
      </c>
    </row>
  </sheetData>
  <sheetProtection password="E2A3" sheet="1" objects="1" scenarios="1"/>
  <mergeCells count="8">
    <mergeCell ref="A22:K22"/>
    <mergeCell ref="K10:K15"/>
    <mergeCell ref="K17:K21"/>
    <mergeCell ref="A30:G30"/>
    <mergeCell ref="I5:K7"/>
    <mergeCell ref="D8:G8"/>
    <mergeCell ref="A16:K16"/>
    <mergeCell ref="A9:K9"/>
  </mergeCells>
  <conditionalFormatting sqref="D8:G8">
    <cfRule type="expression" priority="1" dxfId="0" stopIfTrue="1">
      <formula>$H$6="oui"</formula>
    </cfRule>
  </conditionalFormatting>
  <conditionalFormatting sqref="B29:J29">
    <cfRule type="expression" priority="2" dxfId="0" stopIfTrue="1">
      <formula>B28&lt;&gt;0</formula>
    </cfRule>
  </conditionalFormatting>
  <dataValidations count="5">
    <dataValidation allowBlank="1" showInputMessage="1" showErrorMessage="1" prompt="Indiquer le compte de charges&#10;" sqref="E12 E14 E10"/>
    <dataValidation type="list" allowBlank="1" showInputMessage="1" showErrorMessage="1" sqref="H6">
      <formula1>$A$61:$A$62</formula1>
    </dataValidation>
    <dataValidation type="list" allowBlank="1" showInputMessage="1" showErrorMessage="1" sqref="D8:F8">
      <formula1>$B$60:$B$62</formula1>
    </dataValidation>
    <dataValidation type="list" allowBlank="1" showInputMessage="1" showErrorMessage="1" sqref="B13:J13">
      <formula1>$A$65:$A$68</formula1>
    </dataValidation>
    <dataValidation type="list" allowBlank="1" showInputMessage="1" showErrorMessage="1" sqref="B23:J23">
      <formula1>$B$65:$B$66</formula1>
    </dataValidation>
  </dataValidations>
  <printOptions horizontalCentered="1" verticalCentered="1"/>
  <pageMargins left="0.1968503937007874" right="0.1968503937007874" top="0.33" bottom="0.41" header="0.14" footer="0.13"/>
  <pageSetup horizontalDpi="300" verticalDpi="300" orientation="landscape" paperSize="9" scale="94" r:id="rId1"/>
  <headerFooter alignWithMargins="0">
    <oddHeader>&amp;C&amp;"Arial,Gras"&amp;14&amp;A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0"/>
  <sheetViews>
    <sheetView showZeros="0" zoomScalePageLayoutView="0" workbookViewId="0" topLeftCell="A1">
      <selection activeCell="A1" sqref="A1:S1"/>
    </sheetView>
  </sheetViews>
  <sheetFormatPr defaultColWidth="11.421875" defaultRowHeight="12.75"/>
  <cols>
    <col min="1" max="1" width="5.7109375" style="0" customWidth="1"/>
    <col min="2" max="2" width="8.00390625" style="0" customWidth="1"/>
    <col min="3" max="18" width="6.7109375" style="0" customWidth="1"/>
    <col min="19" max="19" width="9.00390625" style="0" customWidth="1"/>
    <col min="20" max="32" width="8.28125" style="0" customWidth="1"/>
  </cols>
  <sheetData>
    <row r="1" spans="1:19" ht="15">
      <c r="A1" s="2339" t="s">
        <v>898</v>
      </c>
      <c r="B1" s="2339"/>
      <c r="C1" s="2339"/>
      <c r="D1" s="2339"/>
      <c r="E1" s="2339"/>
      <c r="F1" s="2339"/>
      <c r="G1" s="2339"/>
      <c r="H1" s="2339"/>
      <c r="I1" s="2339"/>
      <c r="J1" s="2339"/>
      <c r="K1" s="2339"/>
      <c r="L1" s="2339"/>
      <c r="M1" s="2339"/>
      <c r="N1" s="2339"/>
      <c r="O1" s="2339"/>
      <c r="P1" s="2339"/>
      <c r="Q1" s="2339"/>
      <c r="R1" s="2339"/>
      <c r="S1" s="2339"/>
    </row>
    <row r="3" spans="1:19" ht="15.75">
      <c r="A3" s="2343" t="s">
        <v>747</v>
      </c>
      <c r="B3" s="2343"/>
      <c r="C3" s="2342">
        <f>'A1'!B6:C6</f>
        <v>0</v>
      </c>
      <c r="D3" s="2342"/>
      <c r="E3" s="2342"/>
      <c r="F3" s="2342"/>
      <c r="G3" s="2342"/>
      <c r="H3" s="2342"/>
      <c r="I3" s="2342"/>
      <c r="J3" s="2342"/>
      <c r="K3" s="2342"/>
      <c r="L3" s="2342"/>
      <c r="M3" s="2342"/>
      <c r="Q3" s="2364" t="s">
        <v>748</v>
      </c>
      <c r="R3" s="2366" t="s">
        <v>897</v>
      </c>
      <c r="S3" s="2367"/>
    </row>
    <row r="4" spans="1:19" ht="15.75">
      <c r="A4" s="2009" t="s">
        <v>670</v>
      </c>
      <c r="B4" s="1881"/>
      <c r="C4" s="2342">
        <f>'A1'!C7</f>
        <v>0</v>
      </c>
      <c r="D4" s="2342"/>
      <c r="E4" s="2010"/>
      <c r="F4" s="2010" t="s">
        <v>745</v>
      </c>
      <c r="G4" s="2370"/>
      <c r="H4" s="2370"/>
      <c r="I4" s="2370"/>
      <c r="J4" s="2010"/>
      <c r="K4" s="2010"/>
      <c r="L4" s="2010"/>
      <c r="M4" s="2010"/>
      <c r="Q4" s="2365"/>
      <c r="R4" s="2368"/>
      <c r="S4" s="2369"/>
    </row>
    <row r="5" ht="13.5" thickBot="1"/>
    <row r="6" spans="1:19" ht="12.75">
      <c r="A6" s="2361" t="s">
        <v>749</v>
      </c>
      <c r="B6" s="2362"/>
      <c r="C6" s="2362"/>
      <c r="D6" s="2363"/>
      <c r="E6" s="2361" t="s">
        <v>674</v>
      </c>
      <c r="F6" s="2362"/>
      <c r="G6" s="2362"/>
      <c r="H6" s="2362"/>
      <c r="I6" s="2362"/>
      <c r="J6" s="2362"/>
      <c r="K6" s="2362"/>
      <c r="L6" s="2363"/>
      <c r="M6" s="2361" t="s">
        <v>750</v>
      </c>
      <c r="N6" s="2362"/>
      <c r="O6" s="2362"/>
      <c r="P6" s="2363"/>
      <c r="Q6" s="2361" t="s">
        <v>751</v>
      </c>
      <c r="R6" s="2362"/>
      <c r="S6" s="2363"/>
    </row>
    <row r="7" spans="1:22" s="2011" customFormat="1" ht="22.5" customHeight="1" thickBot="1">
      <c r="A7" s="2352"/>
      <c r="B7" s="2353"/>
      <c r="C7" s="2353"/>
      <c r="D7" s="2354"/>
      <c r="E7" s="2355"/>
      <c r="F7" s="2356"/>
      <c r="G7" s="2356"/>
      <c r="H7" s="2356"/>
      <c r="I7" s="2356"/>
      <c r="J7" s="2356"/>
      <c r="K7" s="2356"/>
      <c r="L7" s="2357"/>
      <c r="M7" s="2355"/>
      <c r="N7" s="2356"/>
      <c r="O7" s="2356"/>
      <c r="P7" s="2357"/>
      <c r="Q7" s="2358"/>
      <c r="R7" s="2359"/>
      <c r="S7" s="2360"/>
      <c r="V7" s="2012"/>
    </row>
    <row r="8" spans="1:19" ht="12.75">
      <c r="A8" s="2344" t="s">
        <v>752</v>
      </c>
      <c r="B8" s="2345"/>
      <c r="C8" s="2013">
        <v>1</v>
      </c>
      <c r="D8" s="2014">
        <v>2</v>
      </c>
      <c r="E8" s="2014">
        <v>3</v>
      </c>
      <c r="F8" s="2014">
        <v>4</v>
      </c>
      <c r="G8" s="2014">
        <v>5</v>
      </c>
      <c r="H8" s="2014">
        <v>6</v>
      </c>
      <c r="I8" s="2014">
        <v>7</v>
      </c>
      <c r="J8" s="2014">
        <v>8</v>
      </c>
      <c r="K8" s="2014">
        <v>9</v>
      </c>
      <c r="L8" s="2014">
        <v>10</v>
      </c>
      <c r="M8" s="2014">
        <v>11</v>
      </c>
      <c r="N8" s="2014">
        <v>12</v>
      </c>
      <c r="O8" s="2014">
        <v>13</v>
      </c>
      <c r="P8" s="2014">
        <v>14</v>
      </c>
      <c r="Q8" s="2014">
        <v>15</v>
      </c>
      <c r="R8" s="2014">
        <v>16</v>
      </c>
      <c r="S8" s="2015" t="s">
        <v>1051</v>
      </c>
    </row>
    <row r="9" spans="1:19" ht="15">
      <c r="A9" s="2346" t="s">
        <v>753</v>
      </c>
      <c r="B9" s="2347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3"/>
      <c r="S9" s="2016">
        <f>SUM(C9:R9)</f>
        <v>0</v>
      </c>
    </row>
    <row r="10" spans="1:19" ht="15">
      <c r="A10" s="2348" t="s">
        <v>754</v>
      </c>
      <c r="B10" s="2349"/>
      <c r="C10" s="2043"/>
      <c r="D10" s="2044"/>
      <c r="E10" s="2044"/>
      <c r="F10" s="2044"/>
      <c r="G10" s="2044"/>
      <c r="H10" s="2044"/>
      <c r="I10" s="2044"/>
      <c r="J10" s="2044"/>
      <c r="K10" s="2044"/>
      <c r="L10" s="2044"/>
      <c r="M10" s="2044"/>
      <c r="N10" s="2044"/>
      <c r="O10" s="2044"/>
      <c r="P10" s="2044"/>
      <c r="Q10" s="2044"/>
      <c r="R10" s="2045"/>
      <c r="S10" s="2016">
        <f>SUM(C10:R10)</f>
        <v>0</v>
      </c>
    </row>
    <row r="11" spans="1:19" ht="15.75" thickBot="1">
      <c r="A11" s="2350"/>
      <c r="B11" s="2351"/>
      <c r="C11" s="2046"/>
      <c r="D11" s="2047"/>
      <c r="E11" s="2047"/>
      <c r="F11" s="2047"/>
      <c r="G11" s="2047"/>
      <c r="H11" s="2047"/>
      <c r="I11" s="2047"/>
      <c r="J11" s="2047"/>
      <c r="K11" s="2047"/>
      <c r="L11" s="2047"/>
      <c r="M11" s="2047"/>
      <c r="N11" s="2047"/>
      <c r="O11" s="2047"/>
      <c r="P11" s="2047"/>
      <c r="Q11" s="2047"/>
      <c r="R11" s="2048"/>
      <c r="S11" s="2017">
        <f>SUM(C11:R11)</f>
        <v>0</v>
      </c>
    </row>
    <row r="12" spans="1:19" ht="12.75">
      <c r="A12" s="2018" t="s">
        <v>755</v>
      </c>
      <c r="B12" s="2019"/>
      <c r="C12" s="2020"/>
      <c r="D12" s="2021"/>
      <c r="E12" s="2022"/>
      <c r="F12" s="2022"/>
      <c r="G12" s="2022"/>
      <c r="H12" s="2022"/>
      <c r="I12" s="2022"/>
      <c r="J12" s="2022"/>
      <c r="K12" s="2022"/>
      <c r="L12" s="2022"/>
      <c r="M12" s="2022"/>
      <c r="N12" s="2022"/>
      <c r="O12" s="2022"/>
      <c r="P12" s="2022"/>
      <c r="Q12" s="2022"/>
      <c r="R12" s="2023"/>
      <c r="S12" s="157"/>
    </row>
    <row r="13" spans="1:21" ht="12.75">
      <c r="A13" s="2024" t="s">
        <v>756</v>
      </c>
      <c r="B13" s="2025"/>
      <c r="C13" s="2025"/>
      <c r="D13" s="2025"/>
      <c r="E13" s="2025"/>
      <c r="F13" s="2025"/>
      <c r="G13" s="1818"/>
      <c r="H13" s="394"/>
      <c r="I13" s="2026" t="s">
        <v>886</v>
      </c>
      <c r="J13" s="2025"/>
      <c r="K13" s="2025"/>
      <c r="L13" s="2025"/>
      <c r="M13" s="2025"/>
      <c r="N13" s="2025"/>
      <c r="O13" s="2025"/>
      <c r="P13" s="2025"/>
      <c r="Q13" s="2027"/>
      <c r="R13" s="2027"/>
      <c r="S13" s="2028"/>
      <c r="T13" s="2029"/>
      <c r="U13" s="2029"/>
    </row>
    <row r="14" spans="1:19" ht="12.75">
      <c r="A14" s="2024"/>
      <c r="B14" s="2025"/>
      <c r="C14" s="2025"/>
      <c r="D14" s="2025"/>
      <c r="E14" s="2025"/>
      <c r="F14" s="2025"/>
      <c r="G14" s="2025"/>
      <c r="H14" s="2025"/>
      <c r="I14" s="1818"/>
      <c r="J14" s="437" t="s">
        <v>887</v>
      </c>
      <c r="K14" s="2050"/>
      <c r="L14" s="1818"/>
      <c r="M14" s="2340" t="s">
        <v>888</v>
      </c>
      <c r="N14" s="2340"/>
      <c r="O14" s="2050"/>
      <c r="P14" s="2030" t="s">
        <v>887</v>
      </c>
      <c r="Q14" s="1830"/>
      <c r="R14" s="5"/>
      <c r="S14" s="162"/>
    </row>
    <row r="15" spans="1:19" ht="13.5" thickBot="1">
      <c r="A15" s="2031"/>
      <c r="B15" s="2032"/>
      <c r="C15" s="2032"/>
      <c r="D15" s="2032"/>
      <c r="E15" s="2032"/>
      <c r="F15" s="2032"/>
      <c r="G15" s="2032"/>
      <c r="H15" s="2032"/>
      <c r="I15" s="2049"/>
      <c r="J15" s="2033" t="s">
        <v>887</v>
      </c>
      <c r="K15" s="2051"/>
      <c r="L15" s="2049"/>
      <c r="M15" s="2341" t="s">
        <v>888</v>
      </c>
      <c r="N15" s="2341"/>
      <c r="O15" s="2051"/>
      <c r="P15" s="2034" t="s">
        <v>887</v>
      </c>
      <c r="Q15" s="2052"/>
      <c r="R15" s="2035"/>
      <c r="S15" s="165"/>
    </row>
    <row r="16" spans="1:19" ht="12.75">
      <c r="A16" s="2025"/>
      <c r="B16" s="2025"/>
      <c r="C16" s="2025"/>
      <c r="D16" s="2025"/>
      <c r="E16" s="2025"/>
      <c r="F16" s="2025"/>
      <c r="G16" s="2025"/>
      <c r="H16" s="2025"/>
      <c r="I16" s="2025"/>
      <c r="J16" s="2025"/>
      <c r="K16" s="2025"/>
      <c r="L16" s="2025"/>
      <c r="M16" s="2025"/>
      <c r="N16" s="2025"/>
      <c r="O16" s="2025"/>
      <c r="P16" s="2025"/>
      <c r="Q16" s="2025"/>
      <c r="R16" s="2025"/>
      <c r="S16" s="2025"/>
    </row>
    <row r="17" spans="1:19" ht="13.5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2361" t="s">
        <v>749</v>
      </c>
      <c r="B18" s="2362"/>
      <c r="C18" s="2362"/>
      <c r="D18" s="2363"/>
      <c r="E18" s="2361" t="s">
        <v>674</v>
      </c>
      <c r="F18" s="2362"/>
      <c r="G18" s="2362"/>
      <c r="H18" s="2362"/>
      <c r="I18" s="2362"/>
      <c r="J18" s="2362"/>
      <c r="K18" s="2362"/>
      <c r="L18" s="2363"/>
      <c r="M18" s="2361" t="s">
        <v>750</v>
      </c>
      <c r="N18" s="2362"/>
      <c r="O18" s="2362"/>
      <c r="P18" s="2363"/>
      <c r="Q18" s="2361" t="s">
        <v>751</v>
      </c>
      <c r="R18" s="2362"/>
      <c r="S18" s="2363"/>
    </row>
    <row r="19" spans="1:19" ht="22.5" customHeight="1" thickBot="1">
      <c r="A19" s="2352"/>
      <c r="B19" s="2353"/>
      <c r="C19" s="2353"/>
      <c r="D19" s="2354"/>
      <c r="E19" s="2355"/>
      <c r="F19" s="2356"/>
      <c r="G19" s="2356"/>
      <c r="H19" s="2356"/>
      <c r="I19" s="2356"/>
      <c r="J19" s="2356"/>
      <c r="K19" s="2356"/>
      <c r="L19" s="2357"/>
      <c r="M19" s="2355"/>
      <c r="N19" s="2356"/>
      <c r="O19" s="2356"/>
      <c r="P19" s="2357"/>
      <c r="Q19" s="2358"/>
      <c r="R19" s="2359"/>
      <c r="S19" s="2360"/>
    </row>
    <row r="20" spans="1:19" ht="12.75">
      <c r="A20" s="2344" t="s">
        <v>752</v>
      </c>
      <c r="B20" s="2345"/>
      <c r="C20" s="2013">
        <v>1</v>
      </c>
      <c r="D20" s="2014">
        <v>2</v>
      </c>
      <c r="E20" s="2014">
        <v>3</v>
      </c>
      <c r="F20" s="2014">
        <v>4</v>
      </c>
      <c r="G20" s="2014">
        <v>5</v>
      </c>
      <c r="H20" s="2014">
        <v>6</v>
      </c>
      <c r="I20" s="2014">
        <v>7</v>
      </c>
      <c r="J20" s="2014">
        <v>8</v>
      </c>
      <c r="K20" s="2014">
        <v>9</v>
      </c>
      <c r="L20" s="2014">
        <v>10</v>
      </c>
      <c r="M20" s="2014">
        <v>11</v>
      </c>
      <c r="N20" s="2014">
        <v>12</v>
      </c>
      <c r="O20" s="2014">
        <v>13</v>
      </c>
      <c r="P20" s="2014">
        <v>14</v>
      </c>
      <c r="Q20" s="2014">
        <v>15</v>
      </c>
      <c r="R20" s="2014">
        <v>16</v>
      </c>
      <c r="S20" s="2015" t="s">
        <v>1051</v>
      </c>
    </row>
    <row r="21" spans="1:19" ht="15">
      <c r="A21" s="2346" t="s">
        <v>753</v>
      </c>
      <c r="B21" s="2347"/>
      <c r="C21" s="2043"/>
      <c r="D21" s="2043"/>
      <c r="E21" s="2043"/>
      <c r="F21" s="2043"/>
      <c r="G21" s="2043"/>
      <c r="H21" s="2043"/>
      <c r="I21" s="2043"/>
      <c r="J21" s="2043"/>
      <c r="K21" s="2043"/>
      <c r="L21" s="2043"/>
      <c r="M21" s="2043"/>
      <c r="N21" s="2043"/>
      <c r="O21" s="2043"/>
      <c r="P21" s="2043"/>
      <c r="Q21" s="2043"/>
      <c r="R21" s="2043"/>
      <c r="S21" s="2016">
        <f>SUM(C21:R21)</f>
        <v>0</v>
      </c>
    </row>
    <row r="22" spans="1:19" ht="15">
      <c r="A22" s="2348" t="s">
        <v>754</v>
      </c>
      <c r="B22" s="2349"/>
      <c r="C22" s="2043"/>
      <c r="D22" s="2044"/>
      <c r="E22" s="2044"/>
      <c r="F22" s="2044"/>
      <c r="G22" s="2044"/>
      <c r="H22" s="2044"/>
      <c r="I22" s="2044"/>
      <c r="J22" s="2044"/>
      <c r="K22" s="2044"/>
      <c r="L22" s="2044"/>
      <c r="M22" s="2044"/>
      <c r="N22" s="2044"/>
      <c r="O22" s="2044"/>
      <c r="P22" s="2044"/>
      <c r="Q22" s="2044"/>
      <c r="R22" s="2045"/>
      <c r="S22" s="2016">
        <f>SUM(C22:R22)</f>
        <v>0</v>
      </c>
    </row>
    <row r="23" spans="1:19" ht="15.75" thickBot="1">
      <c r="A23" s="2350"/>
      <c r="B23" s="2351"/>
      <c r="C23" s="2046"/>
      <c r="D23" s="2047"/>
      <c r="E23" s="2047"/>
      <c r="F23" s="2047"/>
      <c r="G23" s="2047"/>
      <c r="H23" s="2047"/>
      <c r="I23" s="2047"/>
      <c r="J23" s="2047"/>
      <c r="K23" s="2047"/>
      <c r="L23" s="2047"/>
      <c r="M23" s="2047"/>
      <c r="N23" s="2047"/>
      <c r="O23" s="2047"/>
      <c r="P23" s="2047"/>
      <c r="Q23" s="2047"/>
      <c r="R23" s="2048"/>
      <c r="S23" s="2017">
        <f>SUM(C23:R23)</f>
        <v>0</v>
      </c>
    </row>
    <row r="24" spans="1:19" ht="12.75">
      <c r="A24" s="2018" t="s">
        <v>755</v>
      </c>
      <c r="B24" s="2019"/>
      <c r="C24" s="2020"/>
      <c r="D24" s="2021"/>
      <c r="E24" s="2022"/>
      <c r="F24" s="2022"/>
      <c r="G24" s="2022"/>
      <c r="H24" s="2022"/>
      <c r="I24" s="2022"/>
      <c r="J24" s="2022"/>
      <c r="K24" s="2022"/>
      <c r="L24" s="2022"/>
      <c r="M24" s="2022"/>
      <c r="N24" s="2022"/>
      <c r="O24" s="2022"/>
      <c r="P24" s="2022"/>
      <c r="Q24" s="2022"/>
      <c r="R24" s="2023"/>
      <c r="S24" s="157"/>
    </row>
    <row r="25" spans="1:19" ht="12.75">
      <c r="A25" s="2024" t="s">
        <v>756</v>
      </c>
      <c r="B25" s="2025"/>
      <c r="C25" s="2025"/>
      <c r="D25" s="2025"/>
      <c r="E25" s="2025"/>
      <c r="F25" s="2025"/>
      <c r="G25" s="2053">
        <f>$G$13</f>
        <v>0</v>
      </c>
      <c r="H25" s="394"/>
      <c r="I25" s="2026" t="s">
        <v>886</v>
      </c>
      <c r="J25" s="2025"/>
      <c r="K25" s="2025"/>
      <c r="L25" s="2025"/>
      <c r="M25" s="2025"/>
      <c r="N25" s="2025"/>
      <c r="O25" s="2025"/>
      <c r="P25" s="2025"/>
      <c r="Q25" s="2027"/>
      <c r="R25" s="2027"/>
      <c r="S25" s="2028"/>
    </row>
    <row r="26" spans="1:19" ht="12.75">
      <c r="A26" s="2024"/>
      <c r="B26" s="2025"/>
      <c r="C26" s="2025"/>
      <c r="D26" s="2025"/>
      <c r="E26" s="2025"/>
      <c r="F26" s="2025"/>
      <c r="G26" s="2025"/>
      <c r="H26" s="2025"/>
      <c r="I26" s="2053">
        <f>$I$14</f>
        <v>0</v>
      </c>
      <c r="J26" s="437" t="s">
        <v>887</v>
      </c>
      <c r="K26" s="2055">
        <f>$K$14</f>
        <v>0</v>
      </c>
      <c r="L26" s="2053">
        <f>$L$14</f>
        <v>0</v>
      </c>
      <c r="M26" s="2340" t="s">
        <v>888</v>
      </c>
      <c r="N26" s="2340"/>
      <c r="O26" s="2050"/>
      <c r="P26" s="2030" t="s">
        <v>887</v>
      </c>
      <c r="Q26" s="1830"/>
      <c r="R26" s="5"/>
      <c r="S26" s="162"/>
    </row>
    <row r="27" spans="1:19" ht="13.5" thickBot="1">
      <c r="A27" s="2031"/>
      <c r="B27" s="2032"/>
      <c r="C27" s="2032"/>
      <c r="D27" s="2032"/>
      <c r="E27" s="2032"/>
      <c r="F27" s="2032"/>
      <c r="G27" s="2032"/>
      <c r="H27" s="2032"/>
      <c r="I27" s="2054">
        <f>$I$15</f>
        <v>0</v>
      </c>
      <c r="J27" s="2033" t="s">
        <v>887</v>
      </c>
      <c r="K27" s="2056">
        <f>$K$15</f>
        <v>0</v>
      </c>
      <c r="L27" s="2054">
        <f>$L$15</f>
        <v>0</v>
      </c>
      <c r="M27" s="2341" t="s">
        <v>888</v>
      </c>
      <c r="N27" s="2341"/>
      <c r="O27" s="2051"/>
      <c r="P27" s="2034" t="s">
        <v>887</v>
      </c>
      <c r="Q27" s="2052"/>
      <c r="R27" s="2035"/>
      <c r="S27" s="165"/>
    </row>
    <row r="28" spans="1:19" ht="12.75">
      <c r="A28" s="2025"/>
      <c r="B28" s="2025"/>
      <c r="C28" s="2025"/>
      <c r="D28" s="2025"/>
      <c r="E28" s="2025"/>
      <c r="F28" s="2025"/>
      <c r="G28" s="2025"/>
      <c r="H28" s="2025"/>
      <c r="I28" s="2025"/>
      <c r="J28" s="2025"/>
      <c r="K28" s="2025"/>
      <c r="L28" s="2025"/>
      <c r="M28" s="2025"/>
      <c r="N28" s="2025"/>
      <c r="O28" s="2025"/>
      <c r="P28" s="2025"/>
      <c r="Q28" s="2025"/>
      <c r="R28" s="2025"/>
      <c r="S28" s="2025"/>
    </row>
    <row r="29" spans="1:19" ht="13.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2361" t="s">
        <v>749</v>
      </c>
      <c r="B30" s="2362"/>
      <c r="C30" s="2362"/>
      <c r="D30" s="2363"/>
      <c r="E30" s="2361" t="s">
        <v>674</v>
      </c>
      <c r="F30" s="2362"/>
      <c r="G30" s="2362"/>
      <c r="H30" s="2362"/>
      <c r="I30" s="2362"/>
      <c r="J30" s="2362"/>
      <c r="K30" s="2362"/>
      <c r="L30" s="2363"/>
      <c r="M30" s="2361" t="s">
        <v>750</v>
      </c>
      <c r="N30" s="2362"/>
      <c r="O30" s="2362"/>
      <c r="P30" s="2363"/>
      <c r="Q30" s="2361" t="s">
        <v>751</v>
      </c>
      <c r="R30" s="2362"/>
      <c r="S30" s="2363"/>
    </row>
    <row r="31" spans="1:19" ht="22.5" customHeight="1" thickBot="1">
      <c r="A31" s="2352"/>
      <c r="B31" s="2353"/>
      <c r="C31" s="2353"/>
      <c r="D31" s="2354"/>
      <c r="E31" s="2355"/>
      <c r="F31" s="2356"/>
      <c r="G31" s="2356"/>
      <c r="H31" s="2356"/>
      <c r="I31" s="2356"/>
      <c r="J31" s="2356"/>
      <c r="K31" s="2356"/>
      <c r="L31" s="2357"/>
      <c r="M31" s="2355"/>
      <c r="N31" s="2356"/>
      <c r="O31" s="2356"/>
      <c r="P31" s="2357"/>
      <c r="Q31" s="2358"/>
      <c r="R31" s="2359"/>
      <c r="S31" s="2360"/>
    </row>
    <row r="32" spans="1:19" ht="12.75">
      <c r="A32" s="2344" t="s">
        <v>752</v>
      </c>
      <c r="B32" s="2345"/>
      <c r="C32" s="2013">
        <v>1</v>
      </c>
      <c r="D32" s="2014">
        <v>2</v>
      </c>
      <c r="E32" s="2014">
        <v>3</v>
      </c>
      <c r="F32" s="2014">
        <v>4</v>
      </c>
      <c r="G32" s="2014">
        <v>5</v>
      </c>
      <c r="H32" s="2014">
        <v>6</v>
      </c>
      <c r="I32" s="2014">
        <v>7</v>
      </c>
      <c r="J32" s="2014">
        <v>8</v>
      </c>
      <c r="K32" s="2014">
        <v>9</v>
      </c>
      <c r="L32" s="2014">
        <v>10</v>
      </c>
      <c r="M32" s="2014">
        <v>11</v>
      </c>
      <c r="N32" s="2014">
        <v>12</v>
      </c>
      <c r="O32" s="2014">
        <v>13</v>
      </c>
      <c r="P32" s="2014">
        <v>14</v>
      </c>
      <c r="Q32" s="2014">
        <v>15</v>
      </c>
      <c r="R32" s="2014">
        <v>16</v>
      </c>
      <c r="S32" s="2015" t="s">
        <v>1051</v>
      </c>
    </row>
    <row r="33" spans="1:19" ht="15">
      <c r="A33" s="2346" t="s">
        <v>753</v>
      </c>
      <c r="B33" s="2347"/>
      <c r="C33" s="2043"/>
      <c r="D33" s="2043"/>
      <c r="E33" s="2043"/>
      <c r="F33" s="2043"/>
      <c r="G33" s="2043"/>
      <c r="H33" s="2043"/>
      <c r="I33" s="2043"/>
      <c r="J33" s="2043"/>
      <c r="K33" s="2043"/>
      <c r="L33" s="2043"/>
      <c r="M33" s="2043"/>
      <c r="N33" s="2043"/>
      <c r="O33" s="2043"/>
      <c r="P33" s="2043"/>
      <c r="Q33" s="2043"/>
      <c r="R33" s="2043"/>
      <c r="S33" s="2016">
        <f>SUM(C33:R33)</f>
        <v>0</v>
      </c>
    </row>
    <row r="34" spans="1:19" ht="15">
      <c r="A34" s="2348" t="s">
        <v>754</v>
      </c>
      <c r="B34" s="2349"/>
      <c r="C34" s="2043"/>
      <c r="D34" s="2044"/>
      <c r="E34" s="2044"/>
      <c r="F34" s="2044"/>
      <c r="G34" s="2044"/>
      <c r="H34" s="2044"/>
      <c r="I34" s="2044"/>
      <c r="J34" s="2044"/>
      <c r="K34" s="2044"/>
      <c r="L34" s="2044"/>
      <c r="M34" s="2044"/>
      <c r="N34" s="2044"/>
      <c r="O34" s="2044"/>
      <c r="P34" s="2044"/>
      <c r="Q34" s="2044"/>
      <c r="R34" s="2045"/>
      <c r="S34" s="2016">
        <f>SUM(C34:R34)</f>
        <v>0</v>
      </c>
    </row>
    <row r="35" spans="1:19" ht="15.75" thickBot="1">
      <c r="A35" s="2350"/>
      <c r="B35" s="2351"/>
      <c r="C35" s="2046"/>
      <c r="D35" s="2047"/>
      <c r="E35" s="2047"/>
      <c r="F35" s="2047"/>
      <c r="G35" s="2047"/>
      <c r="H35" s="2047"/>
      <c r="I35" s="2047"/>
      <c r="J35" s="2047"/>
      <c r="K35" s="2047"/>
      <c r="L35" s="2047"/>
      <c r="M35" s="2047"/>
      <c r="N35" s="2047"/>
      <c r="O35" s="2047"/>
      <c r="P35" s="2047"/>
      <c r="Q35" s="2047"/>
      <c r="R35" s="2048"/>
      <c r="S35" s="2017">
        <f>SUM(C35:R35)</f>
        <v>0</v>
      </c>
    </row>
    <row r="36" spans="1:19" ht="12.75">
      <c r="A36" s="2018" t="s">
        <v>755</v>
      </c>
      <c r="B36" s="2019"/>
      <c r="C36" s="2020"/>
      <c r="D36" s="2021"/>
      <c r="E36" s="2022"/>
      <c r="F36" s="2022"/>
      <c r="G36" s="2022"/>
      <c r="H36" s="2022"/>
      <c r="I36" s="2022"/>
      <c r="J36" s="2022"/>
      <c r="K36" s="2022"/>
      <c r="L36" s="2022"/>
      <c r="M36" s="2022"/>
      <c r="N36" s="2022"/>
      <c r="O36" s="2022"/>
      <c r="P36" s="2022"/>
      <c r="Q36" s="2022"/>
      <c r="R36" s="2023"/>
      <c r="S36" s="157"/>
    </row>
    <row r="37" spans="1:19" ht="12.75">
      <c r="A37" s="2024" t="s">
        <v>756</v>
      </c>
      <c r="B37" s="2025"/>
      <c r="C37" s="2025"/>
      <c r="D37" s="2025"/>
      <c r="E37" s="2025"/>
      <c r="F37" s="2025"/>
      <c r="G37" s="2053">
        <f>$G$13</f>
        <v>0</v>
      </c>
      <c r="H37" s="394"/>
      <c r="I37" s="2026" t="s">
        <v>886</v>
      </c>
      <c r="J37" s="2025"/>
      <c r="K37" s="2025"/>
      <c r="L37" s="2025"/>
      <c r="M37" s="2025"/>
      <c r="N37" s="2025"/>
      <c r="O37" s="2025"/>
      <c r="P37" s="2025"/>
      <c r="Q37" s="2027"/>
      <c r="R37" s="2027"/>
      <c r="S37" s="2028"/>
    </row>
    <row r="38" spans="1:19" ht="12.75">
      <c r="A38" s="2024"/>
      <c r="B38" s="2025"/>
      <c r="C38" s="2025"/>
      <c r="D38" s="2025"/>
      <c r="E38" s="2025"/>
      <c r="F38" s="2025"/>
      <c r="G38" s="2025"/>
      <c r="H38" s="2025"/>
      <c r="I38" s="2053">
        <f>$I$14</f>
        <v>0</v>
      </c>
      <c r="J38" s="437" t="s">
        <v>887</v>
      </c>
      <c r="K38" s="2055">
        <f>$K$14</f>
        <v>0</v>
      </c>
      <c r="L38" s="2053">
        <f>$L$14</f>
        <v>0</v>
      </c>
      <c r="M38" s="2340" t="s">
        <v>888</v>
      </c>
      <c r="N38" s="2340"/>
      <c r="O38" s="2050"/>
      <c r="P38" s="2030" t="s">
        <v>887</v>
      </c>
      <c r="Q38" s="1830"/>
      <c r="R38" s="5"/>
      <c r="S38" s="162"/>
    </row>
    <row r="39" spans="1:19" ht="13.5" thickBot="1">
      <c r="A39" s="2031"/>
      <c r="B39" s="2032"/>
      <c r="C39" s="2032"/>
      <c r="D39" s="2032"/>
      <c r="E39" s="2032"/>
      <c r="F39" s="2032"/>
      <c r="G39" s="2032"/>
      <c r="H39" s="2032"/>
      <c r="I39" s="2054">
        <f>$I$15</f>
        <v>0</v>
      </c>
      <c r="J39" s="2033" t="s">
        <v>887</v>
      </c>
      <c r="K39" s="2056">
        <f>$K$15</f>
        <v>0</v>
      </c>
      <c r="L39" s="2054">
        <f>$L$15</f>
        <v>0</v>
      </c>
      <c r="M39" s="2341" t="s">
        <v>888</v>
      </c>
      <c r="N39" s="2341"/>
      <c r="O39" s="2051"/>
      <c r="P39" s="2034" t="s">
        <v>887</v>
      </c>
      <c r="Q39" s="2052"/>
      <c r="R39" s="2035"/>
      <c r="S39" s="165"/>
    </row>
    <row r="40" spans="1:19" ht="12.75">
      <c r="A40" s="2036"/>
      <c r="B40" s="2036"/>
      <c r="C40" s="2036"/>
      <c r="D40" s="2036"/>
      <c r="E40" s="2036"/>
      <c r="F40" s="2036"/>
      <c r="G40" s="2036"/>
      <c r="H40" s="2036"/>
      <c r="I40" s="2036"/>
      <c r="J40" s="2036"/>
      <c r="K40" s="2036"/>
      <c r="L40" s="2036"/>
      <c r="M40" s="2036"/>
      <c r="N40" s="2036"/>
      <c r="O40" s="2036"/>
      <c r="P40" s="2036"/>
      <c r="Q40" s="2036"/>
      <c r="R40" s="2036"/>
      <c r="S40" s="2036"/>
    </row>
    <row r="41" spans="1:19" ht="12.75">
      <c r="A41" s="2036"/>
      <c r="B41" s="2036"/>
      <c r="C41" s="2036"/>
      <c r="D41" s="2036"/>
      <c r="E41" s="2036"/>
      <c r="F41" s="2036"/>
      <c r="G41" s="2036"/>
      <c r="H41" s="2036"/>
      <c r="I41" s="2036"/>
      <c r="J41" s="2036"/>
      <c r="K41" s="2036"/>
      <c r="L41" s="2036"/>
      <c r="M41" s="2036"/>
      <c r="N41" s="2036"/>
      <c r="O41" s="2036"/>
      <c r="P41" s="2036"/>
      <c r="Q41" s="2036"/>
      <c r="R41" s="2036"/>
      <c r="S41" s="2036"/>
    </row>
    <row r="42" spans="1:19" ht="13.5" thickBot="1">
      <c r="A42" s="2036"/>
      <c r="B42" s="2036"/>
      <c r="C42" s="2036"/>
      <c r="D42" s="2036"/>
      <c r="E42" s="2036"/>
      <c r="F42" s="2036"/>
      <c r="G42" s="2036"/>
      <c r="H42" s="2036"/>
      <c r="I42" s="2036"/>
      <c r="J42" s="2036"/>
      <c r="K42" s="2036"/>
      <c r="L42" s="2036"/>
      <c r="M42" s="2036"/>
      <c r="N42" s="2036"/>
      <c r="O42" s="2036"/>
      <c r="P42" s="2036"/>
      <c r="Q42" s="2036"/>
      <c r="R42" s="2036"/>
      <c r="S42" s="2036"/>
    </row>
    <row r="43" spans="1:19" ht="12.75">
      <c r="A43" s="2361" t="s">
        <v>749</v>
      </c>
      <c r="B43" s="2362"/>
      <c r="C43" s="2362"/>
      <c r="D43" s="2363"/>
      <c r="E43" s="2361" t="s">
        <v>674</v>
      </c>
      <c r="F43" s="2362"/>
      <c r="G43" s="2362"/>
      <c r="H43" s="2362"/>
      <c r="I43" s="2362"/>
      <c r="J43" s="2362"/>
      <c r="K43" s="2362"/>
      <c r="L43" s="2363"/>
      <c r="M43" s="2361" t="s">
        <v>750</v>
      </c>
      <c r="N43" s="2362"/>
      <c r="O43" s="2362"/>
      <c r="P43" s="2363"/>
      <c r="Q43" s="2361" t="s">
        <v>751</v>
      </c>
      <c r="R43" s="2362"/>
      <c r="S43" s="2363"/>
    </row>
    <row r="44" spans="1:19" ht="22.5" customHeight="1" thickBot="1">
      <c r="A44" s="2352"/>
      <c r="B44" s="2353"/>
      <c r="C44" s="2353"/>
      <c r="D44" s="2354"/>
      <c r="E44" s="2355"/>
      <c r="F44" s="2356"/>
      <c r="G44" s="2356"/>
      <c r="H44" s="2356"/>
      <c r="I44" s="2356"/>
      <c r="J44" s="2356"/>
      <c r="K44" s="2356"/>
      <c r="L44" s="2357"/>
      <c r="M44" s="2355"/>
      <c r="N44" s="2356"/>
      <c r="O44" s="2356"/>
      <c r="P44" s="2357"/>
      <c r="Q44" s="2358"/>
      <c r="R44" s="2359"/>
      <c r="S44" s="2360"/>
    </row>
    <row r="45" spans="1:19" ht="12.75">
      <c r="A45" s="2344" t="s">
        <v>752</v>
      </c>
      <c r="B45" s="2345"/>
      <c r="C45" s="2013">
        <v>1</v>
      </c>
      <c r="D45" s="2014">
        <v>2</v>
      </c>
      <c r="E45" s="2014">
        <v>3</v>
      </c>
      <c r="F45" s="2014">
        <v>4</v>
      </c>
      <c r="G45" s="2014">
        <v>5</v>
      </c>
      <c r="H45" s="2014">
        <v>6</v>
      </c>
      <c r="I45" s="2014">
        <v>7</v>
      </c>
      <c r="J45" s="2014">
        <v>8</v>
      </c>
      <c r="K45" s="2014">
        <v>9</v>
      </c>
      <c r="L45" s="2014">
        <v>10</v>
      </c>
      <c r="M45" s="2014">
        <v>11</v>
      </c>
      <c r="N45" s="2014">
        <v>12</v>
      </c>
      <c r="O45" s="2014">
        <v>13</v>
      </c>
      <c r="P45" s="2014">
        <v>14</v>
      </c>
      <c r="Q45" s="2014">
        <v>15</v>
      </c>
      <c r="R45" s="2014">
        <v>16</v>
      </c>
      <c r="S45" s="2015" t="s">
        <v>1051</v>
      </c>
    </row>
    <row r="46" spans="1:19" ht="15">
      <c r="A46" s="2346" t="s">
        <v>753</v>
      </c>
      <c r="B46" s="2347"/>
      <c r="C46" s="2043"/>
      <c r="D46" s="2043"/>
      <c r="E46" s="2043"/>
      <c r="F46" s="2043"/>
      <c r="G46" s="2043"/>
      <c r="H46" s="2043"/>
      <c r="I46" s="2043"/>
      <c r="J46" s="2043"/>
      <c r="K46" s="2043"/>
      <c r="L46" s="2043"/>
      <c r="M46" s="2043"/>
      <c r="N46" s="2043"/>
      <c r="O46" s="2043"/>
      <c r="P46" s="2043"/>
      <c r="Q46" s="2043"/>
      <c r="R46" s="2043"/>
      <c r="S46" s="2016">
        <f>SUM(C46:R46)</f>
        <v>0</v>
      </c>
    </row>
    <row r="47" spans="1:19" ht="15">
      <c r="A47" s="2348" t="s">
        <v>754</v>
      </c>
      <c r="B47" s="2349"/>
      <c r="C47" s="2043"/>
      <c r="D47" s="2044"/>
      <c r="E47" s="2044"/>
      <c r="F47" s="2044"/>
      <c r="G47" s="2044"/>
      <c r="H47" s="2044"/>
      <c r="I47" s="2044"/>
      <c r="J47" s="2044"/>
      <c r="K47" s="2044"/>
      <c r="L47" s="2044"/>
      <c r="M47" s="2044"/>
      <c r="N47" s="2044"/>
      <c r="O47" s="2044"/>
      <c r="P47" s="2044"/>
      <c r="Q47" s="2044"/>
      <c r="R47" s="2045"/>
      <c r="S47" s="2016">
        <f>SUM(C47:R47)</f>
        <v>0</v>
      </c>
    </row>
    <row r="48" spans="1:19" ht="15.75" thickBot="1">
      <c r="A48" s="2350"/>
      <c r="B48" s="2351"/>
      <c r="C48" s="2046"/>
      <c r="D48" s="2047"/>
      <c r="E48" s="2047"/>
      <c r="F48" s="2047"/>
      <c r="G48" s="2047"/>
      <c r="H48" s="2047"/>
      <c r="I48" s="2047"/>
      <c r="J48" s="2047"/>
      <c r="K48" s="2047"/>
      <c r="L48" s="2047"/>
      <c r="M48" s="2047"/>
      <c r="N48" s="2047"/>
      <c r="O48" s="2047"/>
      <c r="P48" s="2047"/>
      <c r="Q48" s="2047"/>
      <c r="R48" s="2048"/>
      <c r="S48" s="2017">
        <f>SUM(C48:R48)</f>
        <v>0</v>
      </c>
    </row>
    <row r="49" spans="1:19" ht="12.75">
      <c r="A49" s="2018" t="s">
        <v>755</v>
      </c>
      <c r="B49" s="2019"/>
      <c r="C49" s="2020"/>
      <c r="D49" s="2021"/>
      <c r="E49" s="2022"/>
      <c r="F49" s="2022"/>
      <c r="G49" s="2022"/>
      <c r="H49" s="2022"/>
      <c r="I49" s="2022"/>
      <c r="J49" s="2022"/>
      <c r="K49" s="2022"/>
      <c r="L49" s="2022"/>
      <c r="M49" s="2022"/>
      <c r="N49" s="2022"/>
      <c r="O49" s="2022"/>
      <c r="P49" s="2022"/>
      <c r="Q49" s="2022"/>
      <c r="R49" s="2023"/>
      <c r="S49" s="157"/>
    </row>
    <row r="50" spans="1:19" ht="12.75">
      <c r="A50" s="2024" t="s">
        <v>756</v>
      </c>
      <c r="B50" s="2025"/>
      <c r="C50" s="2025"/>
      <c r="D50" s="2025"/>
      <c r="E50" s="2025"/>
      <c r="F50" s="2025"/>
      <c r="G50" s="2053">
        <f>$G$13</f>
        <v>0</v>
      </c>
      <c r="H50" s="394"/>
      <c r="I50" s="2026" t="s">
        <v>886</v>
      </c>
      <c r="J50" s="2025"/>
      <c r="K50" s="2025"/>
      <c r="L50" s="2025"/>
      <c r="M50" s="2025"/>
      <c r="N50" s="2025"/>
      <c r="O50" s="2025"/>
      <c r="P50" s="2025"/>
      <c r="Q50" s="2027"/>
      <c r="R50" s="2027"/>
      <c r="S50" s="2028"/>
    </row>
    <row r="51" spans="1:19" ht="12.75">
      <c r="A51" s="2024"/>
      <c r="B51" s="2025"/>
      <c r="C51" s="2025"/>
      <c r="D51" s="2025"/>
      <c r="E51" s="2025"/>
      <c r="F51" s="2025"/>
      <c r="G51" s="2025"/>
      <c r="H51" s="2025"/>
      <c r="I51" s="2053">
        <f>$I$14</f>
        <v>0</v>
      </c>
      <c r="J51" s="437" t="s">
        <v>887</v>
      </c>
      <c r="K51" s="2055">
        <f>$K$14</f>
        <v>0</v>
      </c>
      <c r="L51" s="2053">
        <f>$L$14</f>
        <v>0</v>
      </c>
      <c r="M51" s="2340" t="s">
        <v>888</v>
      </c>
      <c r="N51" s="2340"/>
      <c r="O51" s="2050"/>
      <c r="P51" s="2030" t="s">
        <v>887</v>
      </c>
      <c r="Q51" s="1830"/>
      <c r="R51" s="5"/>
      <c r="S51" s="162"/>
    </row>
    <row r="52" spans="1:19" ht="13.5" thickBot="1">
      <c r="A52" s="2031"/>
      <c r="B52" s="2032"/>
      <c r="C52" s="2032"/>
      <c r="D52" s="2032"/>
      <c r="E52" s="2032"/>
      <c r="F52" s="2032"/>
      <c r="G52" s="2032"/>
      <c r="H52" s="2032"/>
      <c r="I52" s="2054">
        <f>$I$15</f>
        <v>0</v>
      </c>
      <c r="J52" s="2033" t="s">
        <v>887</v>
      </c>
      <c r="K52" s="2056">
        <f>$K$15</f>
        <v>0</v>
      </c>
      <c r="L52" s="2054">
        <f>$L$15</f>
        <v>0</v>
      </c>
      <c r="M52" s="2341" t="s">
        <v>888</v>
      </c>
      <c r="N52" s="2341"/>
      <c r="O52" s="2051"/>
      <c r="P52" s="2034" t="s">
        <v>887</v>
      </c>
      <c r="Q52" s="2052"/>
      <c r="R52" s="2035"/>
      <c r="S52" s="165"/>
    </row>
    <row r="53" spans="1:19" ht="12.75">
      <c r="A53" s="2025"/>
      <c r="B53" s="2025"/>
      <c r="C53" s="2025"/>
      <c r="D53" s="2025"/>
      <c r="E53" s="2025"/>
      <c r="F53" s="2025"/>
      <c r="G53" s="2025"/>
      <c r="H53" s="2025"/>
      <c r="I53" s="2025"/>
      <c r="J53" s="2025"/>
      <c r="K53" s="2025"/>
      <c r="L53" s="2025"/>
      <c r="M53" s="2025"/>
      <c r="N53" s="2025"/>
      <c r="O53" s="2025"/>
      <c r="P53" s="2025"/>
      <c r="Q53" s="2025"/>
      <c r="R53" s="2025"/>
      <c r="S53" s="2025"/>
    </row>
    <row r="54" spans="1:19" ht="13.5" thickBo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2361" t="s">
        <v>749</v>
      </c>
      <c r="B55" s="2362"/>
      <c r="C55" s="2362"/>
      <c r="D55" s="2363"/>
      <c r="E55" s="2361" t="s">
        <v>674</v>
      </c>
      <c r="F55" s="2362"/>
      <c r="G55" s="2362"/>
      <c r="H55" s="2362"/>
      <c r="I55" s="2362"/>
      <c r="J55" s="2362"/>
      <c r="K55" s="2362"/>
      <c r="L55" s="2363"/>
      <c r="M55" s="2361" t="s">
        <v>750</v>
      </c>
      <c r="N55" s="2362"/>
      <c r="O55" s="2362"/>
      <c r="P55" s="2363"/>
      <c r="Q55" s="2361" t="s">
        <v>751</v>
      </c>
      <c r="R55" s="2362"/>
      <c r="S55" s="2363"/>
    </row>
    <row r="56" spans="1:19" ht="22.5" customHeight="1" thickBot="1">
      <c r="A56" s="2352"/>
      <c r="B56" s="2353"/>
      <c r="C56" s="2353"/>
      <c r="D56" s="2354"/>
      <c r="E56" s="2355"/>
      <c r="F56" s="2356"/>
      <c r="G56" s="2356"/>
      <c r="H56" s="2356"/>
      <c r="I56" s="2356"/>
      <c r="J56" s="2356"/>
      <c r="K56" s="2356"/>
      <c r="L56" s="2357"/>
      <c r="M56" s="2355"/>
      <c r="N56" s="2356"/>
      <c r="O56" s="2356"/>
      <c r="P56" s="2357"/>
      <c r="Q56" s="2358"/>
      <c r="R56" s="2359"/>
      <c r="S56" s="2360"/>
    </row>
    <row r="57" spans="1:19" ht="12.75">
      <c r="A57" s="2344" t="s">
        <v>752</v>
      </c>
      <c r="B57" s="2345"/>
      <c r="C57" s="2013">
        <v>1</v>
      </c>
      <c r="D57" s="2014">
        <v>2</v>
      </c>
      <c r="E57" s="2014">
        <v>3</v>
      </c>
      <c r="F57" s="2014">
        <v>4</v>
      </c>
      <c r="G57" s="2014">
        <v>5</v>
      </c>
      <c r="H57" s="2014">
        <v>6</v>
      </c>
      <c r="I57" s="2014">
        <v>7</v>
      </c>
      <c r="J57" s="2014">
        <v>8</v>
      </c>
      <c r="K57" s="2014">
        <v>9</v>
      </c>
      <c r="L57" s="2014">
        <v>10</v>
      </c>
      <c r="M57" s="2014">
        <v>11</v>
      </c>
      <c r="N57" s="2014">
        <v>12</v>
      </c>
      <c r="O57" s="2014">
        <v>13</v>
      </c>
      <c r="P57" s="2014">
        <v>14</v>
      </c>
      <c r="Q57" s="2014">
        <v>15</v>
      </c>
      <c r="R57" s="2014">
        <v>16</v>
      </c>
      <c r="S57" s="2015" t="s">
        <v>1051</v>
      </c>
    </row>
    <row r="58" spans="1:19" ht="15">
      <c r="A58" s="2346" t="s">
        <v>753</v>
      </c>
      <c r="B58" s="2347"/>
      <c r="C58" s="2043"/>
      <c r="D58" s="2043"/>
      <c r="E58" s="2043"/>
      <c r="F58" s="2043"/>
      <c r="G58" s="2043"/>
      <c r="H58" s="2043"/>
      <c r="I58" s="2043"/>
      <c r="J58" s="2043"/>
      <c r="K58" s="2043"/>
      <c r="L58" s="2043"/>
      <c r="M58" s="2043"/>
      <c r="N58" s="2043"/>
      <c r="O58" s="2043"/>
      <c r="P58" s="2043"/>
      <c r="Q58" s="2043"/>
      <c r="R58" s="2043"/>
      <c r="S58" s="2016">
        <f>SUM(C58:R58)</f>
        <v>0</v>
      </c>
    </row>
    <row r="59" spans="1:19" ht="15">
      <c r="A59" s="2348" t="s">
        <v>754</v>
      </c>
      <c r="B59" s="2349"/>
      <c r="C59" s="2043"/>
      <c r="D59" s="2044"/>
      <c r="E59" s="2044"/>
      <c r="F59" s="2044"/>
      <c r="G59" s="2044"/>
      <c r="H59" s="2044"/>
      <c r="I59" s="2044"/>
      <c r="J59" s="2044"/>
      <c r="K59" s="2044"/>
      <c r="L59" s="2044"/>
      <c r="M59" s="2044"/>
      <c r="N59" s="2044"/>
      <c r="O59" s="2044"/>
      <c r="P59" s="2044"/>
      <c r="Q59" s="2044"/>
      <c r="R59" s="2045"/>
      <c r="S59" s="2016">
        <f>SUM(C59:R59)</f>
        <v>0</v>
      </c>
    </row>
    <row r="60" spans="1:19" ht="15.75" thickBot="1">
      <c r="A60" s="2350"/>
      <c r="B60" s="2351"/>
      <c r="C60" s="2046"/>
      <c r="D60" s="2047"/>
      <c r="E60" s="2047"/>
      <c r="F60" s="2047"/>
      <c r="G60" s="2047"/>
      <c r="H60" s="2047"/>
      <c r="I60" s="2047"/>
      <c r="J60" s="2047"/>
      <c r="K60" s="2047"/>
      <c r="L60" s="2047"/>
      <c r="M60" s="2047"/>
      <c r="N60" s="2047"/>
      <c r="O60" s="2047"/>
      <c r="P60" s="2047"/>
      <c r="Q60" s="2047"/>
      <c r="R60" s="2048"/>
      <c r="S60" s="2017">
        <f>SUM(C60:R60)</f>
        <v>0</v>
      </c>
    </row>
    <row r="61" spans="1:19" ht="12.75">
      <c r="A61" s="2018" t="s">
        <v>755</v>
      </c>
      <c r="B61" s="2019"/>
      <c r="C61" s="2020"/>
      <c r="D61" s="2021"/>
      <c r="E61" s="2022"/>
      <c r="F61" s="2022"/>
      <c r="G61" s="2022"/>
      <c r="H61" s="2022"/>
      <c r="I61" s="2022"/>
      <c r="J61" s="2022"/>
      <c r="K61" s="2022"/>
      <c r="L61" s="2022"/>
      <c r="M61" s="2022"/>
      <c r="N61" s="2022"/>
      <c r="O61" s="2022"/>
      <c r="P61" s="2022"/>
      <c r="Q61" s="2022"/>
      <c r="R61" s="2023"/>
      <c r="S61" s="157"/>
    </row>
    <row r="62" spans="1:19" ht="12.75">
      <c r="A62" s="2024" t="s">
        <v>756</v>
      </c>
      <c r="B62" s="2025"/>
      <c r="C62" s="2025"/>
      <c r="D62" s="2025"/>
      <c r="E62" s="2025"/>
      <c r="F62" s="2025"/>
      <c r="G62" s="2053">
        <f>$G$13</f>
        <v>0</v>
      </c>
      <c r="H62" s="394"/>
      <c r="I62" s="2026" t="s">
        <v>886</v>
      </c>
      <c r="J62" s="2025"/>
      <c r="K62" s="2025"/>
      <c r="L62" s="2025"/>
      <c r="M62" s="2025"/>
      <c r="N62" s="2025"/>
      <c r="O62" s="2025"/>
      <c r="P62" s="2025"/>
      <c r="Q62" s="2027"/>
      <c r="R62" s="2027"/>
      <c r="S62" s="2028"/>
    </row>
    <row r="63" spans="1:19" ht="12.75">
      <c r="A63" s="2024"/>
      <c r="B63" s="2025"/>
      <c r="C63" s="2025"/>
      <c r="D63" s="2025"/>
      <c r="E63" s="2025"/>
      <c r="F63" s="2025"/>
      <c r="G63" s="2025"/>
      <c r="H63" s="2025"/>
      <c r="I63" s="2053">
        <f>$I$14</f>
        <v>0</v>
      </c>
      <c r="J63" s="437" t="s">
        <v>887</v>
      </c>
      <c r="K63" s="2055">
        <f>$K$14</f>
        <v>0</v>
      </c>
      <c r="L63" s="2053">
        <f>$L$14</f>
        <v>0</v>
      </c>
      <c r="M63" s="2340" t="s">
        <v>888</v>
      </c>
      <c r="N63" s="2340"/>
      <c r="O63" s="2050"/>
      <c r="P63" s="2030" t="s">
        <v>887</v>
      </c>
      <c r="Q63" s="1830"/>
      <c r="R63" s="5"/>
      <c r="S63" s="162"/>
    </row>
    <row r="64" spans="1:19" ht="13.5" thickBot="1">
      <c r="A64" s="2031"/>
      <c r="B64" s="2032"/>
      <c r="C64" s="2032"/>
      <c r="D64" s="2032"/>
      <c r="E64" s="2032"/>
      <c r="F64" s="2032"/>
      <c r="G64" s="2032"/>
      <c r="H64" s="2032"/>
      <c r="I64" s="2054">
        <f>$I$15</f>
        <v>0</v>
      </c>
      <c r="J64" s="2033" t="s">
        <v>887</v>
      </c>
      <c r="K64" s="2056">
        <f>$K$15</f>
        <v>0</v>
      </c>
      <c r="L64" s="2054">
        <f>$L$15</f>
        <v>0</v>
      </c>
      <c r="M64" s="2341" t="s">
        <v>888</v>
      </c>
      <c r="N64" s="2341"/>
      <c r="O64" s="2051"/>
      <c r="P64" s="2034" t="s">
        <v>887</v>
      </c>
      <c r="Q64" s="2052"/>
      <c r="R64" s="2035"/>
      <c r="S64" s="165"/>
    </row>
    <row r="65" spans="1:19" ht="12.75">
      <c r="A65" s="2025"/>
      <c r="B65" s="2025"/>
      <c r="C65" s="2025"/>
      <c r="D65" s="2025"/>
      <c r="E65" s="2025"/>
      <c r="F65" s="2025"/>
      <c r="G65" s="2025"/>
      <c r="H65" s="2025"/>
      <c r="I65" s="2025"/>
      <c r="J65" s="2025"/>
      <c r="K65" s="2025"/>
      <c r="L65" s="2025"/>
      <c r="M65" s="2025"/>
      <c r="N65" s="2025"/>
      <c r="O65" s="2025"/>
      <c r="P65" s="2025"/>
      <c r="Q65" s="2025"/>
      <c r="R65" s="2025"/>
      <c r="S65" s="2025"/>
    </row>
    <row r="66" spans="1:19" ht="13.5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2361" t="s">
        <v>749</v>
      </c>
      <c r="B67" s="2362"/>
      <c r="C67" s="2362"/>
      <c r="D67" s="2363"/>
      <c r="E67" s="2361" t="s">
        <v>674</v>
      </c>
      <c r="F67" s="2362"/>
      <c r="G67" s="2362"/>
      <c r="H67" s="2362"/>
      <c r="I67" s="2362"/>
      <c r="J67" s="2362"/>
      <c r="K67" s="2362"/>
      <c r="L67" s="2363"/>
      <c r="M67" s="2361" t="s">
        <v>750</v>
      </c>
      <c r="N67" s="2362"/>
      <c r="O67" s="2362"/>
      <c r="P67" s="2363"/>
      <c r="Q67" s="2361" t="s">
        <v>751</v>
      </c>
      <c r="R67" s="2362"/>
      <c r="S67" s="2363"/>
    </row>
    <row r="68" spans="1:19" ht="22.5" customHeight="1" thickBot="1">
      <c r="A68" s="2352"/>
      <c r="B68" s="2353"/>
      <c r="C68" s="2353"/>
      <c r="D68" s="2354"/>
      <c r="E68" s="2355"/>
      <c r="F68" s="2356"/>
      <c r="G68" s="2356"/>
      <c r="H68" s="2356"/>
      <c r="I68" s="2356"/>
      <c r="J68" s="2356"/>
      <c r="K68" s="2356"/>
      <c r="L68" s="2357"/>
      <c r="M68" s="2355"/>
      <c r="N68" s="2356"/>
      <c r="O68" s="2356"/>
      <c r="P68" s="2357"/>
      <c r="Q68" s="2358"/>
      <c r="R68" s="2359"/>
      <c r="S68" s="2360"/>
    </row>
    <row r="69" spans="1:19" ht="12.75">
      <c r="A69" s="2344" t="s">
        <v>752</v>
      </c>
      <c r="B69" s="2345"/>
      <c r="C69" s="2013">
        <v>1</v>
      </c>
      <c r="D69" s="2014">
        <v>2</v>
      </c>
      <c r="E69" s="2014">
        <v>3</v>
      </c>
      <c r="F69" s="2014">
        <v>4</v>
      </c>
      <c r="G69" s="2014">
        <v>5</v>
      </c>
      <c r="H69" s="2014">
        <v>6</v>
      </c>
      <c r="I69" s="2014">
        <v>7</v>
      </c>
      <c r="J69" s="2014">
        <v>8</v>
      </c>
      <c r="K69" s="2014">
        <v>9</v>
      </c>
      <c r="L69" s="2014">
        <v>10</v>
      </c>
      <c r="M69" s="2014">
        <v>11</v>
      </c>
      <c r="N69" s="2014">
        <v>12</v>
      </c>
      <c r="O69" s="2014">
        <v>13</v>
      </c>
      <c r="P69" s="2014">
        <v>14</v>
      </c>
      <c r="Q69" s="2014">
        <v>15</v>
      </c>
      <c r="R69" s="2014">
        <v>16</v>
      </c>
      <c r="S69" s="2015" t="s">
        <v>1051</v>
      </c>
    </row>
    <row r="70" spans="1:19" ht="15">
      <c r="A70" s="2346" t="s">
        <v>753</v>
      </c>
      <c r="B70" s="2347"/>
      <c r="C70" s="2043"/>
      <c r="D70" s="2043"/>
      <c r="E70" s="2043"/>
      <c r="F70" s="2043"/>
      <c r="G70" s="2043"/>
      <c r="H70" s="2043"/>
      <c r="I70" s="2043"/>
      <c r="J70" s="2043"/>
      <c r="K70" s="2043"/>
      <c r="L70" s="2043"/>
      <c r="M70" s="2043"/>
      <c r="N70" s="2043"/>
      <c r="O70" s="2043"/>
      <c r="P70" s="2043"/>
      <c r="Q70" s="2043"/>
      <c r="R70" s="2043"/>
      <c r="S70" s="2016">
        <f>SUM(C70:R70)</f>
        <v>0</v>
      </c>
    </row>
    <row r="71" spans="1:19" ht="15">
      <c r="A71" s="2348" t="s">
        <v>754</v>
      </c>
      <c r="B71" s="2349"/>
      <c r="C71" s="2043"/>
      <c r="D71" s="2044"/>
      <c r="E71" s="2044"/>
      <c r="F71" s="2044"/>
      <c r="G71" s="2044"/>
      <c r="H71" s="2044"/>
      <c r="I71" s="2044"/>
      <c r="J71" s="2044"/>
      <c r="K71" s="2044"/>
      <c r="L71" s="2044"/>
      <c r="M71" s="2044"/>
      <c r="N71" s="2044"/>
      <c r="O71" s="2044"/>
      <c r="P71" s="2044"/>
      <c r="Q71" s="2044"/>
      <c r="R71" s="2045"/>
      <c r="S71" s="2016">
        <f>SUM(C71:R71)</f>
        <v>0</v>
      </c>
    </row>
    <row r="72" spans="1:19" ht="15.75" thickBot="1">
      <c r="A72" s="2350"/>
      <c r="B72" s="2351"/>
      <c r="C72" s="2046"/>
      <c r="D72" s="2047"/>
      <c r="E72" s="2047"/>
      <c r="F72" s="2047"/>
      <c r="G72" s="2047"/>
      <c r="H72" s="2047"/>
      <c r="I72" s="2047"/>
      <c r="J72" s="2047"/>
      <c r="K72" s="2047"/>
      <c r="L72" s="2047"/>
      <c r="M72" s="2047"/>
      <c r="N72" s="2047"/>
      <c r="O72" s="2047"/>
      <c r="P72" s="2047"/>
      <c r="Q72" s="2047"/>
      <c r="R72" s="2048"/>
      <c r="S72" s="2017">
        <f>SUM(C72:R72)</f>
        <v>0</v>
      </c>
    </row>
    <row r="73" spans="1:19" ht="12.75">
      <c r="A73" s="2018" t="s">
        <v>755</v>
      </c>
      <c r="B73" s="2019"/>
      <c r="C73" s="2020"/>
      <c r="D73" s="2021"/>
      <c r="E73" s="2022"/>
      <c r="F73" s="2022"/>
      <c r="G73" s="2022"/>
      <c r="H73" s="2022"/>
      <c r="I73" s="2022"/>
      <c r="J73" s="2022"/>
      <c r="K73" s="2022"/>
      <c r="L73" s="2022"/>
      <c r="M73" s="2022"/>
      <c r="N73" s="2022"/>
      <c r="O73" s="2022"/>
      <c r="P73" s="2022"/>
      <c r="Q73" s="2022"/>
      <c r="R73" s="2023"/>
      <c r="S73" s="157"/>
    </row>
    <row r="74" spans="1:19" ht="12.75">
      <c r="A74" s="2024" t="s">
        <v>756</v>
      </c>
      <c r="B74" s="2025"/>
      <c r="C74" s="2025"/>
      <c r="D74" s="2025"/>
      <c r="E74" s="2025"/>
      <c r="F74" s="2025"/>
      <c r="G74" s="2053">
        <f>$G$13</f>
        <v>0</v>
      </c>
      <c r="H74" s="394"/>
      <c r="I74" s="2026" t="s">
        <v>886</v>
      </c>
      <c r="J74" s="2025"/>
      <c r="K74" s="2025"/>
      <c r="L74" s="2025"/>
      <c r="M74" s="2025"/>
      <c r="N74" s="2025"/>
      <c r="O74" s="2025"/>
      <c r="P74" s="2025"/>
      <c r="Q74" s="2027"/>
      <c r="R74" s="2027"/>
      <c r="S74" s="2028"/>
    </row>
    <row r="75" spans="1:19" ht="12.75">
      <c r="A75" s="2024"/>
      <c r="B75" s="2025"/>
      <c r="C75" s="2025"/>
      <c r="D75" s="2025"/>
      <c r="E75" s="2025"/>
      <c r="F75" s="2025"/>
      <c r="G75" s="2025"/>
      <c r="H75" s="2025"/>
      <c r="I75" s="2053">
        <f>$I$14</f>
        <v>0</v>
      </c>
      <c r="J75" s="437" t="s">
        <v>887</v>
      </c>
      <c r="K75" s="2055">
        <f>$K$14</f>
        <v>0</v>
      </c>
      <c r="L75" s="2053">
        <f>$L$14</f>
        <v>0</v>
      </c>
      <c r="M75" s="2340" t="s">
        <v>888</v>
      </c>
      <c r="N75" s="2340"/>
      <c r="O75" s="2050"/>
      <c r="P75" s="2030" t="s">
        <v>887</v>
      </c>
      <c r="Q75" s="1830"/>
      <c r="R75" s="5"/>
      <c r="S75" s="162"/>
    </row>
    <row r="76" spans="1:19" ht="13.5" thickBot="1">
      <c r="A76" s="2031"/>
      <c r="B76" s="2032"/>
      <c r="C76" s="2032"/>
      <c r="D76" s="2032"/>
      <c r="E76" s="2032"/>
      <c r="F76" s="2032"/>
      <c r="G76" s="2032"/>
      <c r="H76" s="2032"/>
      <c r="I76" s="2054">
        <f>$I$15</f>
        <v>0</v>
      </c>
      <c r="J76" s="2033" t="s">
        <v>887</v>
      </c>
      <c r="K76" s="2056">
        <f>$K$15</f>
        <v>0</v>
      </c>
      <c r="L76" s="2054">
        <f>$L$15</f>
        <v>0</v>
      </c>
      <c r="M76" s="2341" t="s">
        <v>888</v>
      </c>
      <c r="N76" s="2341"/>
      <c r="O76" s="2051"/>
      <c r="P76" s="2034" t="s">
        <v>887</v>
      </c>
      <c r="Q76" s="2052"/>
      <c r="R76" s="2035"/>
      <c r="S76" s="165"/>
    </row>
    <row r="77" spans="1:19" ht="12.75">
      <c r="A77" s="2036"/>
      <c r="B77" s="2036"/>
      <c r="C77" s="2036"/>
      <c r="D77" s="2036"/>
      <c r="E77" s="2036"/>
      <c r="F77" s="2036"/>
      <c r="G77" s="2036"/>
      <c r="H77" s="2036"/>
      <c r="I77" s="2036"/>
      <c r="J77" s="2036"/>
      <c r="K77" s="2036"/>
      <c r="L77" s="2036"/>
      <c r="M77" s="2036"/>
      <c r="N77" s="2036"/>
      <c r="O77" s="2036"/>
      <c r="P77" s="2036"/>
      <c r="Q77" s="2036"/>
      <c r="R77" s="2036"/>
      <c r="S77" s="2036"/>
    </row>
    <row r="78" spans="1:19" ht="12.75">
      <c r="A78" s="2036"/>
      <c r="B78" s="2036"/>
      <c r="C78" s="2036"/>
      <c r="D78" s="2036"/>
      <c r="E78" s="2036"/>
      <c r="F78" s="2036"/>
      <c r="G78" s="2036"/>
      <c r="H78" s="2036"/>
      <c r="I78" s="2036"/>
      <c r="J78" s="2036"/>
      <c r="K78" s="2036"/>
      <c r="L78" s="2036"/>
      <c r="M78" s="2036"/>
      <c r="N78" s="2036"/>
      <c r="O78" s="2036"/>
      <c r="P78" s="2036"/>
      <c r="Q78" s="2036"/>
      <c r="R78" s="2036"/>
      <c r="S78" s="2036"/>
    </row>
    <row r="79" spans="1:19" ht="12.75">
      <c r="A79" s="2036"/>
      <c r="B79" s="2036"/>
      <c r="C79" s="2036"/>
      <c r="D79" s="2036"/>
      <c r="E79" s="2036"/>
      <c r="F79" s="2036"/>
      <c r="G79" s="2036"/>
      <c r="H79" s="2036"/>
      <c r="I79" s="2037"/>
      <c r="J79" s="2038"/>
      <c r="K79" s="2038"/>
      <c r="L79" s="2037"/>
      <c r="M79" s="2039"/>
      <c r="N79" s="2039"/>
      <c r="O79" s="2038"/>
      <c r="P79" s="2030"/>
      <c r="Q79" s="2040"/>
      <c r="R79" s="2041"/>
      <c r="S79" s="5"/>
    </row>
    <row r="80" spans="1:19" ht="12.75">
      <c r="A80" s="2036"/>
      <c r="B80" s="2036"/>
      <c r="C80" s="2036"/>
      <c r="D80" s="2036"/>
      <c r="E80" s="2036"/>
      <c r="F80" s="2036"/>
      <c r="G80" s="2036"/>
      <c r="H80" s="2036"/>
      <c r="I80" s="2037"/>
      <c r="J80" s="2038"/>
      <c r="K80" s="2038"/>
      <c r="L80" s="2037"/>
      <c r="M80" s="2039"/>
      <c r="N80" s="2039"/>
      <c r="O80" s="2038"/>
      <c r="P80" s="2030"/>
      <c r="Q80" s="2040"/>
      <c r="R80" s="2041"/>
      <c r="S80" s="5"/>
    </row>
    <row r="81" spans="1:19" ht="12.75">
      <c r="A81" s="2036"/>
      <c r="B81" s="2036"/>
      <c r="C81" s="2036"/>
      <c r="D81" s="2036"/>
      <c r="E81" s="2036"/>
      <c r="F81" s="2036"/>
      <c r="G81" s="2036"/>
      <c r="H81" s="2036"/>
      <c r="I81" s="2037"/>
      <c r="J81" s="2038"/>
      <c r="K81" s="2038"/>
      <c r="L81" s="2037"/>
      <c r="M81" s="2039"/>
      <c r="N81" s="2039"/>
      <c r="O81" s="2038"/>
      <c r="P81" s="2030"/>
      <c r="Q81" s="2040"/>
      <c r="R81" s="2041"/>
      <c r="S81" s="5"/>
    </row>
    <row r="82" spans="1:19" ht="12.75">
      <c r="A82" s="2036"/>
      <c r="B82" s="2036"/>
      <c r="C82" s="2036"/>
      <c r="D82" s="2036"/>
      <c r="E82" s="2036"/>
      <c r="F82" s="2036"/>
      <c r="G82" s="2036"/>
      <c r="H82" s="2036"/>
      <c r="I82" s="2037"/>
      <c r="J82" s="2038"/>
      <c r="K82" s="2038"/>
      <c r="L82" s="2037"/>
      <c r="M82" s="2039"/>
      <c r="N82" s="2039"/>
      <c r="O82" s="2038"/>
      <c r="P82" s="2030"/>
      <c r="Q82" s="2040"/>
      <c r="R82" s="2041"/>
      <c r="S82" s="5"/>
    </row>
    <row r="83" spans="1:19" ht="12.75">
      <c r="A83" s="2036"/>
      <c r="B83" s="2036"/>
      <c r="C83" s="2036"/>
      <c r="D83" s="2036"/>
      <c r="E83" s="2036"/>
      <c r="F83" s="2036"/>
      <c r="G83" s="2036"/>
      <c r="H83" s="2036"/>
      <c r="I83" s="2037"/>
      <c r="J83" s="2038"/>
      <c r="K83" s="2038"/>
      <c r="L83" s="2037"/>
      <c r="M83" s="2039"/>
      <c r="N83" s="2039"/>
      <c r="O83" s="2038"/>
      <c r="P83" s="2030"/>
      <c r="Q83" s="2040"/>
      <c r="R83" s="2041"/>
      <c r="S83" s="5"/>
    </row>
    <row r="84" spans="1:19" ht="12.75">
      <c r="A84" s="2036"/>
      <c r="B84" s="2036"/>
      <c r="C84" s="2036"/>
      <c r="D84" s="2036"/>
      <c r="E84" s="2036"/>
      <c r="F84" s="2036"/>
      <c r="G84" s="2036"/>
      <c r="H84" s="2036"/>
      <c r="I84" s="2037"/>
      <c r="J84" s="2038"/>
      <c r="K84" s="2038"/>
      <c r="L84" s="2037"/>
      <c r="M84" s="2039"/>
      <c r="N84" s="2039"/>
      <c r="O84" s="2038"/>
      <c r="P84" s="2030"/>
      <c r="Q84" s="2040"/>
      <c r="R84" s="2041"/>
      <c r="S84" s="5"/>
    </row>
    <row r="85" spans="1:19" ht="12.75">
      <c r="A85" s="2036"/>
      <c r="B85" s="2036"/>
      <c r="C85" s="2036"/>
      <c r="D85" s="2036"/>
      <c r="E85" s="2036"/>
      <c r="F85" s="2036"/>
      <c r="G85" s="2036"/>
      <c r="H85" s="2036"/>
      <c r="I85" s="2037"/>
      <c r="J85" s="2038"/>
      <c r="K85" s="2038"/>
      <c r="L85" s="2037"/>
      <c r="M85" s="2039"/>
      <c r="N85" s="2039"/>
      <c r="O85" s="2038"/>
      <c r="P85" s="2030"/>
      <c r="Q85" s="2040"/>
      <c r="R85" s="2041"/>
      <c r="S85" s="5"/>
    </row>
    <row r="86" spans="1:19" ht="12.75">
      <c r="A86" s="2036"/>
      <c r="B86" s="2036"/>
      <c r="C86" s="2036"/>
      <c r="D86" s="2036"/>
      <c r="E86" s="2036"/>
      <c r="F86" s="2036"/>
      <c r="G86" s="2036"/>
      <c r="H86" s="2036"/>
      <c r="I86" s="2037"/>
      <c r="J86" s="2038"/>
      <c r="K86" s="2038"/>
      <c r="L86" s="2037"/>
      <c r="M86" s="2039"/>
      <c r="N86" s="2039"/>
      <c r="O86" s="2038"/>
      <c r="P86" s="2030"/>
      <c r="Q86" s="2040"/>
      <c r="R86" s="2041"/>
      <c r="S86" s="5"/>
    </row>
    <row r="87" spans="1:19" ht="12.75">
      <c r="A87" s="2036"/>
      <c r="B87" s="2036"/>
      <c r="C87" s="2036"/>
      <c r="D87" s="2036"/>
      <c r="E87" s="2036"/>
      <c r="F87" s="2036"/>
      <c r="G87" s="2036"/>
      <c r="H87" s="2036"/>
      <c r="I87" s="2037"/>
      <c r="J87" s="2038"/>
      <c r="K87" s="2038"/>
      <c r="L87" s="2037"/>
      <c r="M87" s="2039"/>
      <c r="N87" s="2039"/>
      <c r="O87" s="2038"/>
      <c r="P87" s="2030"/>
      <c r="Q87" s="2040"/>
      <c r="R87" s="2041"/>
      <c r="S87" s="5"/>
    </row>
    <row r="88" spans="1:19" ht="12.75">
      <c r="A88" s="2036"/>
      <c r="B88" s="2036"/>
      <c r="C88" s="2036"/>
      <c r="D88" s="2036"/>
      <c r="E88" s="2036"/>
      <c r="F88" s="2036"/>
      <c r="G88" s="2036"/>
      <c r="H88" s="2036"/>
      <c r="I88" s="2037"/>
      <c r="J88" s="2038"/>
      <c r="K88" s="2038"/>
      <c r="L88" s="2037"/>
      <c r="M88" s="2039"/>
      <c r="N88" s="2039"/>
      <c r="O88" s="2038"/>
      <c r="P88" s="2030"/>
      <c r="Q88" s="2040"/>
      <c r="R88" s="2041"/>
      <c r="S88" s="5"/>
    </row>
    <row r="89" spans="1:19" ht="12.75">
      <c r="A89" s="2036"/>
      <c r="B89" s="2036"/>
      <c r="C89" s="2036"/>
      <c r="D89" s="2036"/>
      <c r="E89" s="2036"/>
      <c r="F89" s="2036"/>
      <c r="G89" s="2036"/>
      <c r="H89" s="2036"/>
      <c r="I89" s="2037"/>
      <c r="J89" s="2038"/>
      <c r="K89" s="2038"/>
      <c r="L89" s="2037"/>
      <c r="M89" s="2039"/>
      <c r="N89" s="2039"/>
      <c r="O89" s="2038"/>
      <c r="P89" s="2030"/>
      <c r="Q89" s="2040"/>
      <c r="R89" s="2041"/>
      <c r="S89" s="5"/>
    </row>
    <row r="90" spans="1:19" ht="12.75">
      <c r="A90" s="2036"/>
      <c r="B90" s="2036"/>
      <c r="C90" s="2036"/>
      <c r="D90" s="2036"/>
      <c r="E90" s="2036"/>
      <c r="F90" s="2036"/>
      <c r="G90" s="2036"/>
      <c r="H90" s="2036"/>
      <c r="I90" s="2037"/>
      <c r="J90" s="2038"/>
      <c r="K90" s="2038"/>
      <c r="L90" s="2037"/>
      <c r="M90" s="2039"/>
      <c r="N90" s="2039"/>
      <c r="O90" s="2038"/>
      <c r="P90" s="2030"/>
      <c r="Q90" s="2040"/>
      <c r="R90" s="2041"/>
      <c r="S90" s="5"/>
    </row>
    <row r="91" spans="1:19" ht="12.75">
      <c r="A91" s="2036"/>
      <c r="B91" s="2036"/>
      <c r="C91" s="2036"/>
      <c r="D91" s="2036"/>
      <c r="E91" s="2036"/>
      <c r="F91" s="2036"/>
      <c r="G91" s="2036"/>
      <c r="H91" s="2036"/>
      <c r="I91" s="2037"/>
      <c r="J91" s="2038"/>
      <c r="K91" s="2038"/>
      <c r="L91" s="2037"/>
      <c r="M91" s="2039"/>
      <c r="N91" s="2039"/>
      <c r="O91" s="2038"/>
      <c r="P91" s="2030"/>
      <c r="Q91" s="2040"/>
      <c r="R91" s="2041"/>
      <c r="S91" s="5"/>
    </row>
    <row r="92" spans="1:19" ht="12.75">
      <c r="A92" s="2036"/>
      <c r="B92" s="2036"/>
      <c r="C92" s="2036"/>
      <c r="D92" s="2036"/>
      <c r="E92" s="2036"/>
      <c r="F92" s="2036"/>
      <c r="G92" s="2036"/>
      <c r="H92" s="2036"/>
      <c r="I92" s="2037"/>
      <c r="J92" s="2038"/>
      <c r="K92" s="2038"/>
      <c r="L92" s="2037"/>
      <c r="M92" s="2039"/>
      <c r="N92" s="2039"/>
      <c r="O92" s="2038"/>
      <c r="P92" s="2030"/>
      <c r="Q92" s="2040"/>
      <c r="R92" s="2041"/>
      <c r="S92" s="5"/>
    </row>
    <row r="93" spans="1:19" ht="12.75">
      <c r="A93" s="2036"/>
      <c r="B93" s="2036"/>
      <c r="C93" s="2036"/>
      <c r="D93" s="2036"/>
      <c r="E93" s="2036"/>
      <c r="F93" s="2036"/>
      <c r="G93" s="2036"/>
      <c r="H93" s="2036"/>
      <c r="I93" s="2037"/>
      <c r="J93" s="2038"/>
      <c r="K93" s="2038"/>
      <c r="L93" s="2037"/>
      <c r="M93" s="2039"/>
      <c r="N93" s="2039"/>
      <c r="O93" s="2038"/>
      <c r="P93" s="2030"/>
      <c r="Q93" s="2040"/>
      <c r="R93" s="2041"/>
      <c r="S93" s="5"/>
    </row>
    <row r="94" spans="1:19" ht="12.75">
      <c r="A94" s="2036"/>
      <c r="B94" s="2036"/>
      <c r="C94" s="2036"/>
      <c r="D94" s="2036"/>
      <c r="E94" s="2036"/>
      <c r="F94" s="2036"/>
      <c r="G94" s="2036"/>
      <c r="H94" s="2036"/>
      <c r="I94" s="2037"/>
      <c r="J94" s="2038"/>
      <c r="K94" s="2038"/>
      <c r="L94" s="2037"/>
      <c r="M94" s="2039"/>
      <c r="N94" s="2039"/>
      <c r="O94" s="2038"/>
      <c r="P94" s="2030"/>
      <c r="Q94" s="2040"/>
      <c r="R94" s="2041"/>
      <c r="S94" s="5"/>
    </row>
    <row r="95" spans="1:19" ht="12.75">
      <c r="A95" s="2036"/>
      <c r="B95" s="2036"/>
      <c r="C95" s="2036"/>
      <c r="D95" s="2036"/>
      <c r="E95" s="2036"/>
      <c r="F95" s="2036"/>
      <c r="G95" s="2036"/>
      <c r="H95" s="2036"/>
      <c r="I95" s="2037"/>
      <c r="J95" s="2038"/>
      <c r="K95" s="2038"/>
      <c r="L95" s="2037"/>
      <c r="M95" s="2039"/>
      <c r="N95" s="2039"/>
      <c r="O95" s="2038"/>
      <c r="P95" s="2030"/>
      <c r="Q95" s="2040"/>
      <c r="R95" s="2041"/>
      <c r="S95" s="5"/>
    </row>
    <row r="96" spans="1:19" ht="12.75">
      <c r="A96" s="2036"/>
      <c r="B96" s="2036"/>
      <c r="C96" s="2036"/>
      <c r="D96" s="2036"/>
      <c r="E96" s="2036"/>
      <c r="F96" s="2036"/>
      <c r="G96" s="2036"/>
      <c r="H96" s="2036"/>
      <c r="I96" s="2037"/>
      <c r="J96" s="2038"/>
      <c r="K96" s="2038"/>
      <c r="L96" s="2037"/>
      <c r="M96" s="2039"/>
      <c r="N96" s="2039"/>
      <c r="O96" s="2038"/>
      <c r="P96" s="2030"/>
      <c r="Q96" s="2040"/>
      <c r="R96" s="2041"/>
      <c r="S96" s="5"/>
    </row>
    <row r="97" spans="1:19" ht="12.75">
      <c r="A97" s="2036"/>
      <c r="B97" s="2036"/>
      <c r="C97" s="2036"/>
      <c r="D97" s="2036"/>
      <c r="E97" s="2036"/>
      <c r="F97" s="2036"/>
      <c r="G97" s="2036"/>
      <c r="H97" s="2036"/>
      <c r="I97" s="2037"/>
      <c r="J97" s="2038"/>
      <c r="K97" s="2038"/>
      <c r="L97" s="2037"/>
      <c r="M97" s="2039"/>
      <c r="N97" s="2039"/>
      <c r="O97" s="2038"/>
      <c r="P97" s="2030"/>
      <c r="Q97" s="2040"/>
      <c r="R97" s="2041"/>
      <c r="S97" s="5"/>
    </row>
    <row r="98" spans="1:19" ht="12.75">
      <c r="A98" s="2036"/>
      <c r="B98" s="2036"/>
      <c r="C98" s="2036"/>
      <c r="D98" s="2036"/>
      <c r="E98" s="2036"/>
      <c r="F98" s="2036"/>
      <c r="G98" s="2036"/>
      <c r="H98" s="2036"/>
      <c r="I98" s="2037"/>
      <c r="J98" s="2038"/>
      <c r="K98" s="2038"/>
      <c r="L98" s="2037"/>
      <c r="M98" s="2039"/>
      <c r="N98" s="2039"/>
      <c r="O98" s="2038"/>
      <c r="P98" s="2030"/>
      <c r="Q98" s="2040"/>
      <c r="R98" s="2041"/>
      <c r="S98" s="5"/>
    </row>
    <row r="99" spans="1:19" ht="12.75">
      <c r="A99" s="2036"/>
      <c r="B99" s="2036"/>
      <c r="C99" s="2036"/>
      <c r="D99" s="2036"/>
      <c r="E99" s="2036"/>
      <c r="F99" s="2036"/>
      <c r="G99" s="2036"/>
      <c r="H99" s="2036"/>
      <c r="I99" s="2037"/>
      <c r="J99" s="2038"/>
      <c r="K99" s="2038"/>
      <c r="L99" s="2037"/>
      <c r="M99" s="2039"/>
      <c r="N99" s="2039"/>
      <c r="O99" s="2038"/>
      <c r="P99" s="2030"/>
      <c r="Q99" s="2040"/>
      <c r="R99" s="2041"/>
      <c r="S99" s="5"/>
    </row>
    <row r="100" spans="1:19" ht="12.75">
      <c r="A100" s="2036"/>
      <c r="B100" s="2036"/>
      <c r="C100" s="2036"/>
      <c r="D100" s="2036"/>
      <c r="E100" s="2036"/>
      <c r="F100" s="2036"/>
      <c r="G100" s="2036"/>
      <c r="H100" s="2036"/>
      <c r="I100" s="2037"/>
      <c r="J100" s="2038"/>
      <c r="K100" s="2038"/>
      <c r="L100" s="2037"/>
      <c r="M100" s="2039"/>
      <c r="N100" s="2039"/>
      <c r="O100" s="2038"/>
      <c r="P100" s="2030"/>
      <c r="Q100" s="2040"/>
      <c r="R100" s="2041"/>
      <c r="S100" s="5"/>
    </row>
    <row r="101" spans="1:19" ht="12.75">
      <c r="A101" s="2036"/>
      <c r="B101" s="2036"/>
      <c r="C101" s="2036"/>
      <c r="D101" s="2036"/>
      <c r="E101" s="2036"/>
      <c r="F101" s="2036"/>
      <c r="G101" s="2036"/>
      <c r="H101" s="2036"/>
      <c r="I101" s="2037"/>
      <c r="J101" s="2038"/>
      <c r="K101" s="2038"/>
      <c r="L101" s="2037"/>
      <c r="M101" s="2039"/>
      <c r="N101" s="2039"/>
      <c r="O101" s="2038"/>
      <c r="P101" s="2030"/>
      <c r="Q101" s="2040"/>
      <c r="R101" s="2041"/>
      <c r="S101" s="5"/>
    </row>
    <row r="102" spans="1:19" ht="12.75">
      <c r="A102" s="2036"/>
      <c r="B102" s="2036"/>
      <c r="C102" s="2036"/>
      <c r="D102" s="2036"/>
      <c r="E102" s="2036"/>
      <c r="F102" s="2036"/>
      <c r="G102" s="2036"/>
      <c r="H102" s="2036"/>
      <c r="I102" s="2037"/>
      <c r="J102" s="2038"/>
      <c r="K102" s="2038"/>
      <c r="L102" s="2037"/>
      <c r="M102" s="2039"/>
      <c r="N102" s="2039"/>
      <c r="O102" s="2038"/>
      <c r="P102" s="2030"/>
      <c r="Q102" s="2040"/>
      <c r="R102" s="2041"/>
      <c r="S102" s="5"/>
    </row>
    <row r="103" spans="1:19" ht="12.75">
      <c r="A103" s="2036"/>
      <c r="B103" s="2036"/>
      <c r="C103" s="2036"/>
      <c r="D103" s="2036"/>
      <c r="E103" s="2036"/>
      <c r="F103" s="2036"/>
      <c r="G103" s="2036"/>
      <c r="H103" s="2036"/>
      <c r="I103" s="2037"/>
      <c r="J103" s="2038"/>
      <c r="K103" s="2038"/>
      <c r="L103" s="2037"/>
      <c r="M103" s="2039"/>
      <c r="N103" s="2039"/>
      <c r="O103" s="2038"/>
      <c r="P103" s="2030"/>
      <c r="Q103" s="2040"/>
      <c r="R103" s="2041"/>
      <c r="S103" s="5"/>
    </row>
    <row r="104" spans="1:19" ht="12.75">
      <c r="A104" s="2036"/>
      <c r="B104" s="2036"/>
      <c r="C104" s="2036"/>
      <c r="D104" s="2036"/>
      <c r="E104" s="2036"/>
      <c r="F104" s="2036"/>
      <c r="G104" s="2036"/>
      <c r="H104" s="2036"/>
      <c r="I104" s="2037"/>
      <c r="J104" s="2038"/>
      <c r="K104" s="2038"/>
      <c r="L104" s="2037"/>
      <c r="M104" s="2039"/>
      <c r="N104" s="2039"/>
      <c r="O104" s="2038"/>
      <c r="P104" s="2030"/>
      <c r="Q104" s="2040"/>
      <c r="R104" s="2041"/>
      <c r="S104" s="5"/>
    </row>
    <row r="105" spans="1:19" ht="12.75">
      <c r="A105" s="2036"/>
      <c r="B105" s="2036"/>
      <c r="C105" s="2036"/>
      <c r="D105" s="2036"/>
      <c r="E105" s="2036"/>
      <c r="F105" s="2036"/>
      <c r="G105" s="2036"/>
      <c r="H105" s="2036"/>
      <c r="I105" s="2037"/>
      <c r="J105" s="2038"/>
      <c r="K105" s="2038"/>
      <c r="L105" s="2037"/>
      <c r="M105" s="2039"/>
      <c r="N105" s="2039"/>
      <c r="O105" s="2038"/>
      <c r="P105" s="2030"/>
      <c r="Q105" s="2040"/>
      <c r="R105" s="2041"/>
      <c r="S105" s="5"/>
    </row>
    <row r="106" spans="1:19" ht="12.75">
      <c r="A106" s="2036"/>
      <c r="B106" s="2036"/>
      <c r="C106" s="2036"/>
      <c r="D106" s="2036"/>
      <c r="E106" s="2036"/>
      <c r="F106" s="2036"/>
      <c r="G106" s="2036"/>
      <c r="H106" s="2036"/>
      <c r="I106" s="2037"/>
      <c r="J106" s="2038"/>
      <c r="K106" s="2038"/>
      <c r="L106" s="2037"/>
      <c r="M106" s="2039"/>
      <c r="N106" s="2039"/>
      <c r="O106" s="2038"/>
      <c r="P106" s="2030"/>
      <c r="Q106" s="2040"/>
      <c r="R106" s="2041"/>
      <c r="S106" s="5"/>
    </row>
    <row r="107" spans="1:19" ht="12.75">
      <c r="A107" s="2036"/>
      <c r="B107" s="2036"/>
      <c r="C107" s="2036"/>
      <c r="D107" s="2036"/>
      <c r="E107" s="2036"/>
      <c r="F107" s="2036"/>
      <c r="G107" s="2036"/>
      <c r="H107" s="2036"/>
      <c r="I107" s="2037"/>
      <c r="J107" s="2038"/>
      <c r="K107" s="2038"/>
      <c r="L107" s="2037"/>
      <c r="M107" s="2039"/>
      <c r="N107" s="2039"/>
      <c r="O107" s="2038"/>
      <c r="P107" s="2030"/>
      <c r="Q107" s="2040"/>
      <c r="R107" s="2041"/>
      <c r="S107" s="5"/>
    </row>
    <row r="108" spans="1:19" ht="12.75">
      <c r="A108" s="2036"/>
      <c r="B108" s="2036"/>
      <c r="C108" s="2036"/>
      <c r="D108" s="2036"/>
      <c r="E108" s="2036"/>
      <c r="F108" s="2036"/>
      <c r="G108" s="2036"/>
      <c r="H108" s="2036"/>
      <c r="I108" s="2037"/>
      <c r="J108" s="2038"/>
      <c r="K108" s="2038"/>
      <c r="L108" s="2037"/>
      <c r="M108" s="2039"/>
      <c r="N108" s="2039"/>
      <c r="O108" s="2038"/>
      <c r="P108" s="2030"/>
      <c r="Q108" s="2040"/>
      <c r="R108" s="2041"/>
      <c r="S108" s="5"/>
    </row>
    <row r="109" spans="1:19" ht="12.75">
      <c r="A109" s="2036"/>
      <c r="B109" s="2036"/>
      <c r="C109" s="2036"/>
      <c r="D109" s="2036"/>
      <c r="E109" s="2036"/>
      <c r="F109" s="2036"/>
      <c r="G109" s="2036"/>
      <c r="H109" s="2036"/>
      <c r="I109" s="2037"/>
      <c r="J109" s="2038"/>
      <c r="K109" s="2038"/>
      <c r="L109" s="2037"/>
      <c r="M109" s="2039"/>
      <c r="N109" s="2039"/>
      <c r="O109" s="2038"/>
      <c r="P109" s="2030"/>
      <c r="Q109" s="2040"/>
      <c r="R109" s="2041"/>
      <c r="S109" s="5"/>
    </row>
    <row r="110" spans="1:19" ht="12.75">
      <c r="A110" s="2036"/>
      <c r="B110" s="2036"/>
      <c r="C110" s="2036"/>
      <c r="D110" s="2036"/>
      <c r="E110" s="2036"/>
      <c r="F110" s="2036"/>
      <c r="G110" s="2036"/>
      <c r="H110" s="2036"/>
      <c r="I110" s="2037"/>
      <c r="J110" s="2038"/>
      <c r="K110" s="2038"/>
      <c r="L110" s="2037"/>
      <c r="M110" s="2039"/>
      <c r="N110" s="2039"/>
      <c r="O110" s="2038"/>
      <c r="P110" s="2030"/>
      <c r="Q110" s="2040"/>
      <c r="R110" s="2041"/>
      <c r="S110" s="5"/>
    </row>
    <row r="111" spans="1:19" ht="12.75">
      <c r="A111" s="2036"/>
      <c r="B111" s="2036"/>
      <c r="C111" s="2036"/>
      <c r="D111" s="2036"/>
      <c r="E111" s="2036"/>
      <c r="F111" s="2036"/>
      <c r="G111" s="2036"/>
      <c r="H111" s="2036"/>
      <c r="I111" s="2037"/>
      <c r="J111" s="2038"/>
      <c r="K111" s="2038"/>
      <c r="L111" s="2037"/>
      <c r="M111" s="2039"/>
      <c r="N111" s="2039"/>
      <c r="O111" s="2038"/>
      <c r="P111" s="2030"/>
      <c r="Q111" s="2040"/>
      <c r="R111" s="2041"/>
      <c r="S111" s="5"/>
    </row>
    <row r="112" spans="1:19" ht="12.75">
      <c r="A112" s="2036"/>
      <c r="B112" s="2036"/>
      <c r="C112" s="2036"/>
      <c r="D112" s="2036"/>
      <c r="E112" s="2036"/>
      <c r="F112" s="2036"/>
      <c r="G112" s="2036"/>
      <c r="H112" s="2036"/>
      <c r="I112" s="2037"/>
      <c r="J112" s="2038"/>
      <c r="K112" s="2038"/>
      <c r="L112" s="2037"/>
      <c r="M112" s="2039"/>
      <c r="N112" s="2039"/>
      <c r="O112" s="2038"/>
      <c r="P112" s="2030"/>
      <c r="Q112" s="2040"/>
      <c r="R112" s="2041"/>
      <c r="S112" s="5"/>
    </row>
    <row r="113" spans="1:19" ht="12.75">
      <c r="A113" s="2036"/>
      <c r="B113" s="2036"/>
      <c r="C113" s="2036"/>
      <c r="D113" s="2036"/>
      <c r="E113" s="2036"/>
      <c r="F113" s="2036"/>
      <c r="G113" s="2036"/>
      <c r="H113" s="2036"/>
      <c r="I113" s="2037"/>
      <c r="J113" s="2038"/>
      <c r="K113" s="2038"/>
      <c r="L113" s="2037"/>
      <c r="M113" s="2039"/>
      <c r="N113" s="2039"/>
      <c r="O113" s="2038"/>
      <c r="P113" s="2030"/>
      <c r="Q113" s="2040"/>
      <c r="R113" s="2041"/>
      <c r="S113" s="5"/>
    </row>
    <row r="114" spans="1:19" ht="12.75">
      <c r="A114" s="2036"/>
      <c r="B114" s="2036"/>
      <c r="C114" s="2036"/>
      <c r="D114" s="2036"/>
      <c r="E114" s="2036"/>
      <c r="F114" s="2036"/>
      <c r="G114" s="2036"/>
      <c r="H114" s="2036"/>
      <c r="I114" s="2037"/>
      <c r="J114" s="2038"/>
      <c r="K114" s="2038"/>
      <c r="L114" s="2037"/>
      <c r="M114" s="2039"/>
      <c r="N114" s="2039"/>
      <c r="O114" s="2038"/>
      <c r="P114" s="2030"/>
      <c r="Q114" s="2040"/>
      <c r="R114" s="2041"/>
      <c r="S114" s="5"/>
    </row>
    <row r="115" spans="1:19" ht="12.75">
      <c r="A115" s="2036"/>
      <c r="B115" s="2036"/>
      <c r="C115" s="2036"/>
      <c r="D115" s="2036"/>
      <c r="E115" s="2036"/>
      <c r="F115" s="2036"/>
      <c r="G115" s="2036"/>
      <c r="H115" s="2036"/>
      <c r="I115" s="2037"/>
      <c r="J115" s="2038"/>
      <c r="K115" s="2038"/>
      <c r="L115" s="2037"/>
      <c r="M115" s="2039"/>
      <c r="N115" s="2039"/>
      <c r="O115" s="2038"/>
      <c r="P115" s="2030"/>
      <c r="Q115" s="2040"/>
      <c r="R115" s="2041"/>
      <c r="S115" s="5"/>
    </row>
    <row r="116" spans="1:19" ht="12.75">
      <c r="A116" s="2036"/>
      <c r="B116" s="2036"/>
      <c r="C116" s="2036"/>
      <c r="D116" s="2036"/>
      <c r="E116" s="2036"/>
      <c r="F116" s="2036"/>
      <c r="G116" s="2036"/>
      <c r="H116" s="2036"/>
      <c r="I116" s="2037"/>
      <c r="J116" s="2038"/>
      <c r="K116" s="2038"/>
      <c r="L116" s="2037"/>
      <c r="M116" s="2039"/>
      <c r="N116" s="2039"/>
      <c r="O116" s="2038"/>
      <c r="P116" s="2030"/>
      <c r="Q116" s="2040"/>
      <c r="R116" s="2041"/>
      <c r="S116" s="5"/>
    </row>
    <row r="117" spans="1:19" ht="12.75">
      <c r="A117" s="2036"/>
      <c r="B117" s="2036"/>
      <c r="C117" s="2036"/>
      <c r="D117" s="2036"/>
      <c r="E117" s="2036"/>
      <c r="F117" s="2036"/>
      <c r="G117" s="2036"/>
      <c r="H117" s="2036"/>
      <c r="I117" s="2037"/>
      <c r="J117" s="2038"/>
      <c r="K117" s="2038"/>
      <c r="L117" s="2037"/>
      <c r="M117" s="2039"/>
      <c r="N117" s="2039"/>
      <c r="O117" s="2038"/>
      <c r="P117" s="2030"/>
      <c r="Q117" s="2040"/>
      <c r="R117" s="2041"/>
      <c r="S117" s="5"/>
    </row>
    <row r="118" spans="1:19" ht="12.75">
      <c r="A118" s="2036"/>
      <c r="B118" s="2036"/>
      <c r="C118" s="2036"/>
      <c r="D118" s="2036"/>
      <c r="E118" s="2036"/>
      <c r="F118" s="2036"/>
      <c r="G118" s="2036"/>
      <c r="H118" s="2036"/>
      <c r="I118" s="2037"/>
      <c r="J118" s="2038"/>
      <c r="K118" s="2038"/>
      <c r="L118" s="2037"/>
      <c r="M118" s="2039"/>
      <c r="N118" s="2039"/>
      <c r="O118" s="2038"/>
      <c r="P118" s="2030"/>
      <c r="Q118" s="2040"/>
      <c r="R118" s="2041"/>
      <c r="S118" s="5"/>
    </row>
    <row r="119" spans="1:19" ht="12.75">
      <c r="A119" s="2036"/>
      <c r="B119" s="2036"/>
      <c r="C119" s="2036"/>
      <c r="D119" s="2036"/>
      <c r="E119" s="2036"/>
      <c r="F119" s="2036"/>
      <c r="G119" s="2036"/>
      <c r="H119" s="2036"/>
      <c r="I119" s="2037"/>
      <c r="J119" s="2038"/>
      <c r="K119" s="2038"/>
      <c r="L119" s="2037"/>
      <c r="M119" s="2039"/>
      <c r="N119" s="2039"/>
      <c r="O119" s="2038"/>
      <c r="P119" s="2030"/>
      <c r="Q119" s="2040"/>
      <c r="R119" s="2041"/>
      <c r="S119" s="5"/>
    </row>
    <row r="120" spans="1:19" ht="12.75">
      <c r="A120" s="2036"/>
      <c r="B120" s="2036"/>
      <c r="C120" s="2036"/>
      <c r="D120" s="2036"/>
      <c r="E120" s="2036"/>
      <c r="F120" s="2036"/>
      <c r="G120" s="2036"/>
      <c r="H120" s="2036"/>
      <c r="I120" s="2037"/>
      <c r="J120" s="2038"/>
      <c r="K120" s="2038"/>
      <c r="L120" s="2037"/>
      <c r="M120" s="2039"/>
      <c r="N120" s="2039"/>
      <c r="O120" s="2038"/>
      <c r="P120" s="2030"/>
      <c r="Q120" s="2040"/>
      <c r="R120" s="2041"/>
      <c r="S120" s="5"/>
    </row>
    <row r="121" spans="1:19" ht="12.75">
      <c r="A121" s="2036"/>
      <c r="B121" s="2036"/>
      <c r="C121" s="2036"/>
      <c r="D121" s="2036"/>
      <c r="E121" s="2036"/>
      <c r="F121" s="2036"/>
      <c r="G121" s="2036"/>
      <c r="H121" s="2036"/>
      <c r="I121" s="2037"/>
      <c r="J121" s="2038"/>
      <c r="K121" s="2038"/>
      <c r="L121" s="2037"/>
      <c r="M121" s="2039"/>
      <c r="N121" s="2039"/>
      <c r="O121" s="2038"/>
      <c r="P121" s="2030"/>
      <c r="Q121" s="2040"/>
      <c r="R121" s="2041"/>
      <c r="S121" s="5"/>
    </row>
    <row r="122" spans="1:19" ht="12.75">
      <c r="A122" s="2036"/>
      <c r="B122" s="2036"/>
      <c r="C122" s="2036"/>
      <c r="D122" s="2036"/>
      <c r="E122" s="2036"/>
      <c r="F122" s="2036"/>
      <c r="G122" s="2036"/>
      <c r="H122" s="2036"/>
      <c r="I122" s="2037"/>
      <c r="J122" s="2038"/>
      <c r="K122" s="2038"/>
      <c r="L122" s="2037"/>
      <c r="M122" s="2039"/>
      <c r="N122" s="2039"/>
      <c r="O122" s="2038"/>
      <c r="P122" s="2030"/>
      <c r="Q122" s="2040"/>
      <c r="R122" s="2041"/>
      <c r="S122" s="5"/>
    </row>
    <row r="123" spans="1:19" ht="12.75">
      <c r="A123" s="2036"/>
      <c r="B123" s="2036"/>
      <c r="C123" s="2036"/>
      <c r="D123" s="2036"/>
      <c r="E123" s="2036"/>
      <c r="F123" s="2036"/>
      <c r="G123" s="2036"/>
      <c r="H123" s="2036"/>
      <c r="I123" s="2037"/>
      <c r="J123" s="2038"/>
      <c r="K123" s="2038"/>
      <c r="L123" s="2037"/>
      <c r="M123" s="2039"/>
      <c r="N123" s="2039"/>
      <c r="O123" s="2038"/>
      <c r="P123" s="2030"/>
      <c r="Q123" s="2040"/>
      <c r="R123" s="2041"/>
      <c r="S123" s="5"/>
    </row>
    <row r="124" spans="1:19" ht="12.75">
      <c r="A124" s="2036"/>
      <c r="B124" s="2036"/>
      <c r="C124" s="2036"/>
      <c r="D124" s="2036"/>
      <c r="E124" s="2036"/>
      <c r="F124" s="2036"/>
      <c r="G124" s="2036"/>
      <c r="H124" s="2036"/>
      <c r="I124" s="2037"/>
      <c r="J124" s="2038"/>
      <c r="K124" s="2038"/>
      <c r="L124" s="2037"/>
      <c r="M124" s="2039"/>
      <c r="N124" s="2039"/>
      <c r="O124" s="2038"/>
      <c r="P124" s="2030"/>
      <c r="Q124" s="2040"/>
      <c r="R124" s="2041"/>
      <c r="S124" s="5"/>
    </row>
    <row r="125" spans="1:19" ht="12.75">
      <c r="A125" s="2036"/>
      <c r="B125" s="2036"/>
      <c r="C125" s="2036"/>
      <c r="D125" s="2036"/>
      <c r="E125" s="2036"/>
      <c r="F125" s="2036"/>
      <c r="G125" s="2036"/>
      <c r="H125" s="2036"/>
      <c r="I125" s="2037"/>
      <c r="J125" s="2038"/>
      <c r="K125" s="2038"/>
      <c r="L125" s="2037"/>
      <c r="M125" s="2039"/>
      <c r="N125" s="2039"/>
      <c r="O125" s="2038"/>
      <c r="P125" s="2030"/>
      <c r="Q125" s="2040"/>
      <c r="R125" s="2041"/>
      <c r="S125" s="5"/>
    </row>
    <row r="126" spans="1:19" ht="12.75">
      <c r="A126" s="2036"/>
      <c r="B126" s="2036"/>
      <c r="C126" s="2036"/>
      <c r="D126" s="2036"/>
      <c r="E126" s="2036"/>
      <c r="F126" s="2036"/>
      <c r="G126" s="2036"/>
      <c r="H126" s="2036"/>
      <c r="I126" s="2037"/>
      <c r="J126" s="2038"/>
      <c r="K126" s="2038"/>
      <c r="L126" s="2037"/>
      <c r="M126" s="2039"/>
      <c r="N126" s="2039"/>
      <c r="O126" s="2038"/>
      <c r="P126" s="2030"/>
      <c r="Q126" s="2040"/>
      <c r="R126" s="2041"/>
      <c r="S126" s="5"/>
    </row>
    <row r="127" spans="1:19" ht="12.75">
      <c r="A127" s="2036"/>
      <c r="B127" s="2036"/>
      <c r="C127" s="2036"/>
      <c r="D127" s="2036"/>
      <c r="E127" s="2036"/>
      <c r="F127" s="2036"/>
      <c r="G127" s="2036"/>
      <c r="H127" s="2036"/>
      <c r="I127" s="2037"/>
      <c r="J127" s="2038"/>
      <c r="K127" s="2038"/>
      <c r="L127" s="2037"/>
      <c r="M127" s="2039"/>
      <c r="N127" s="2039"/>
      <c r="O127" s="2038"/>
      <c r="P127" s="2030"/>
      <c r="Q127" s="2040"/>
      <c r="R127" s="2041"/>
      <c r="S127" s="5"/>
    </row>
    <row r="129" spans="1:2" ht="12.75">
      <c r="A129" s="2042" t="s">
        <v>889</v>
      </c>
      <c r="B129">
        <v>2003</v>
      </c>
    </row>
    <row r="130" spans="1:2" ht="12.75">
      <c r="A130" s="2042" t="s">
        <v>890</v>
      </c>
      <c r="B130">
        <v>2004</v>
      </c>
    </row>
    <row r="131" spans="1:2" ht="12.75">
      <c r="A131" s="2042" t="s">
        <v>398</v>
      </c>
      <c r="B131">
        <v>2005</v>
      </c>
    </row>
    <row r="132" spans="1:2" ht="12.75">
      <c r="A132" s="2042" t="s">
        <v>891</v>
      </c>
      <c r="B132">
        <v>2006</v>
      </c>
    </row>
    <row r="133" spans="1:2" ht="12.75">
      <c r="A133" s="2042" t="s">
        <v>400</v>
      </c>
      <c r="B133">
        <v>2007</v>
      </c>
    </row>
    <row r="134" spans="1:2" ht="12.75">
      <c r="A134" s="2042" t="s">
        <v>401</v>
      </c>
      <c r="B134">
        <v>2008</v>
      </c>
    </row>
    <row r="135" spans="1:2" ht="12.75">
      <c r="A135" s="2042" t="s">
        <v>892</v>
      </c>
      <c r="B135">
        <v>2009</v>
      </c>
    </row>
    <row r="136" ht="12.75">
      <c r="A136" s="2042" t="s">
        <v>403</v>
      </c>
    </row>
    <row r="137" ht="12.75">
      <c r="A137" s="2042" t="s">
        <v>893</v>
      </c>
    </row>
    <row r="138" ht="12.75">
      <c r="A138" s="2042" t="s">
        <v>894</v>
      </c>
    </row>
    <row r="139" ht="12.75">
      <c r="A139" s="2042" t="s">
        <v>895</v>
      </c>
    </row>
    <row r="140" ht="12.75">
      <c r="A140" s="2042" t="s">
        <v>896</v>
      </c>
    </row>
  </sheetData>
  <sheetProtection password="E2A3" sheet="1" objects="1" scenarios="1"/>
  <mergeCells count="91">
    <mergeCell ref="M75:N75"/>
    <mergeCell ref="M76:N76"/>
    <mergeCell ref="A69:B69"/>
    <mergeCell ref="A70:B70"/>
    <mergeCell ref="A71:B71"/>
    <mergeCell ref="A72:B72"/>
    <mergeCell ref="Q67:S67"/>
    <mergeCell ref="A68:D68"/>
    <mergeCell ref="E68:L68"/>
    <mergeCell ref="M68:P68"/>
    <mergeCell ref="Q68:S68"/>
    <mergeCell ref="M63:N63"/>
    <mergeCell ref="M64:N64"/>
    <mergeCell ref="A67:D67"/>
    <mergeCell ref="E67:L67"/>
    <mergeCell ref="M67:P67"/>
    <mergeCell ref="A57:B57"/>
    <mergeCell ref="A58:B58"/>
    <mergeCell ref="A59:B59"/>
    <mergeCell ref="A60:B60"/>
    <mergeCell ref="Q55:S55"/>
    <mergeCell ref="A56:D56"/>
    <mergeCell ref="E56:L56"/>
    <mergeCell ref="M56:P56"/>
    <mergeCell ref="Q56:S56"/>
    <mergeCell ref="M51:N51"/>
    <mergeCell ref="M52:N52"/>
    <mergeCell ref="A55:D55"/>
    <mergeCell ref="E55:L55"/>
    <mergeCell ref="M55:P55"/>
    <mergeCell ref="A45:B45"/>
    <mergeCell ref="A46:B46"/>
    <mergeCell ref="A47:B47"/>
    <mergeCell ref="A48:B48"/>
    <mergeCell ref="A44:D44"/>
    <mergeCell ref="E44:L44"/>
    <mergeCell ref="M44:P44"/>
    <mergeCell ref="Q44:S44"/>
    <mergeCell ref="A43:D43"/>
    <mergeCell ref="E43:L43"/>
    <mergeCell ref="M43:P43"/>
    <mergeCell ref="Q43:S43"/>
    <mergeCell ref="Q3:Q4"/>
    <mergeCell ref="R3:S4"/>
    <mergeCell ref="A6:D6"/>
    <mergeCell ref="A7:D7"/>
    <mergeCell ref="Q6:S6"/>
    <mergeCell ref="E6:L6"/>
    <mergeCell ref="M6:P6"/>
    <mergeCell ref="G4:I4"/>
    <mergeCell ref="Q18:S18"/>
    <mergeCell ref="A19:D19"/>
    <mergeCell ref="E19:L19"/>
    <mergeCell ref="M19:P19"/>
    <mergeCell ref="Q19:S19"/>
    <mergeCell ref="M14:N14"/>
    <mergeCell ref="M15:N15"/>
    <mergeCell ref="A18:D18"/>
    <mergeCell ref="E18:L18"/>
    <mergeCell ref="M18:P18"/>
    <mergeCell ref="A9:B9"/>
    <mergeCell ref="A10:B10"/>
    <mergeCell ref="A11:B11"/>
    <mergeCell ref="Q7:S7"/>
    <mergeCell ref="A8:B8"/>
    <mergeCell ref="M7:P7"/>
    <mergeCell ref="E7:L7"/>
    <mergeCell ref="A20:B20"/>
    <mergeCell ref="A21:B21"/>
    <mergeCell ref="A22:B22"/>
    <mergeCell ref="A23:B23"/>
    <mergeCell ref="M26:N26"/>
    <mergeCell ref="Q30:S30"/>
    <mergeCell ref="A31:D31"/>
    <mergeCell ref="E31:L31"/>
    <mergeCell ref="M31:P31"/>
    <mergeCell ref="Q31:S31"/>
    <mergeCell ref="M27:N27"/>
    <mergeCell ref="A30:D30"/>
    <mergeCell ref="E30:L30"/>
    <mergeCell ref="M30:P30"/>
    <mergeCell ref="A1:S1"/>
    <mergeCell ref="M38:N38"/>
    <mergeCell ref="M39:N39"/>
    <mergeCell ref="C3:M3"/>
    <mergeCell ref="A3:B3"/>
    <mergeCell ref="C4:D4"/>
    <mergeCell ref="A32:B32"/>
    <mergeCell ref="A33:B33"/>
    <mergeCell ref="A34:B34"/>
    <mergeCell ref="A35:B35"/>
  </mergeCells>
  <dataValidations count="2">
    <dataValidation type="list" allowBlank="1" showInputMessage="1" showErrorMessage="1" sqref="L38:L39 G13:H13 H37 L14:L15 H25 L26:L27 L63:L64 H50 H62 H74 L51:L52 L75:L76 L79:L127">
      <formula1>$B$129:$B$135</formula1>
    </dataValidation>
    <dataValidation type="list" allowBlank="1" showInputMessage="1" showErrorMessage="1" sqref="I14:I15 K14:K15 K79:K127 I79:I127">
      <formula1>$A$129:$A$140</formula1>
    </dataValidation>
  </dataValidations>
  <printOptions horizontalCentered="1" verticalCentered="1"/>
  <pageMargins left="0.3937007874015748" right="0.3937007874015748" top="0.4724409448818898" bottom="0.3937007874015748" header="0.1968503937007874" footer="0.11811023622047245"/>
  <pageSetup horizontalDpi="600" verticalDpi="600" orientation="landscape" paperSize="9" r:id="rId2"/>
  <headerFooter alignWithMargins="0">
    <oddHeader>&amp;C&amp;"Arial,Gras italique"&amp;14ETAT PREPARATOIRE DAS 2&amp;"Arial,Normal"&amp;10
</oddHeader>
    <oddFooter>&amp;L&amp;"Arial,Gras italique"&amp;11Fait le &amp;D à &amp;T&amp;R&amp;"Arial,Gras italique"&amp;11&amp;P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11.00390625" style="10" customWidth="1"/>
    <col min="3" max="3" width="30.28125" style="6" customWidth="1"/>
    <col min="4" max="4" width="8.421875" style="8" customWidth="1"/>
    <col min="5" max="5" width="12.421875" style="7" customWidth="1"/>
    <col min="6" max="6" width="17.7109375" style="8" bestFit="1" customWidth="1"/>
    <col min="7" max="7" width="17.140625" style="8" customWidth="1"/>
  </cols>
  <sheetData>
    <row r="1" spans="1:7" ht="23.25">
      <c r="A1" s="579"/>
      <c r="B1" s="580"/>
      <c r="C1" s="580"/>
      <c r="D1" s="442"/>
      <c r="E1" s="1362" t="s">
        <v>553</v>
      </c>
      <c r="F1" s="1361" t="s">
        <v>307</v>
      </c>
      <c r="G1" s="581" t="s">
        <v>937</v>
      </c>
    </row>
    <row r="2" spans="1:7" ht="12.75">
      <c r="A2" s="375"/>
      <c r="B2" s="36"/>
      <c r="C2" s="36"/>
      <c r="D2" s="40"/>
      <c r="E2" s="36"/>
      <c r="F2" s="64" t="s">
        <v>550</v>
      </c>
      <c r="G2" s="1304" t="s">
        <v>551</v>
      </c>
    </row>
    <row r="3" spans="1:7" ht="12.75">
      <c r="A3" s="582" t="s">
        <v>913</v>
      </c>
      <c r="B3" s="35">
        <f>'A1'!$B$6</f>
        <v>0</v>
      </c>
      <c r="C3" s="35"/>
      <c r="D3" s="64"/>
      <c r="E3" s="64"/>
      <c r="F3" s="64" t="s">
        <v>908</v>
      </c>
      <c r="G3" s="583">
        <f>'A1'!C7</f>
        <v>0</v>
      </c>
    </row>
    <row r="4" spans="1:7" ht="12.75">
      <c r="A4" s="582" t="s">
        <v>914</v>
      </c>
      <c r="B4" s="39">
        <f>'A1'!$G$6</f>
        <v>0</v>
      </c>
      <c r="C4" s="39"/>
      <c r="D4" s="40"/>
      <c r="E4" s="36"/>
      <c r="F4" s="106" t="s">
        <v>910</v>
      </c>
      <c r="G4" s="583">
        <f>'A1'!C8</f>
        <v>0</v>
      </c>
    </row>
    <row r="5" spans="1:7" ht="25.5" customHeight="1" thickBot="1">
      <c r="A5" s="668" t="s">
        <v>938</v>
      </c>
      <c r="B5" s="235"/>
      <c r="C5" s="235"/>
      <c r="D5" s="235"/>
      <c r="E5" s="235"/>
      <c r="F5" s="235"/>
      <c r="G5" s="669"/>
    </row>
    <row r="6" spans="1:7" s="408" customFormat="1" ht="19.5" customHeight="1">
      <c r="A6" s="670"/>
      <c r="B6" s="139"/>
      <c r="C6" s="397" t="s">
        <v>411</v>
      </c>
      <c r="D6" s="141"/>
      <c r="E6" s="142"/>
      <c r="F6" s="687"/>
      <c r="G6" s="387"/>
    </row>
    <row r="7" spans="1:7" s="409" customFormat="1" ht="19.5" customHeight="1" thickBot="1">
      <c r="A7" s="671"/>
      <c r="B7" s="389"/>
      <c r="C7" s="386" t="s">
        <v>412</v>
      </c>
      <c r="D7" s="390"/>
      <c r="E7" s="86"/>
      <c r="F7" s="391"/>
      <c r="G7" s="688"/>
    </row>
    <row r="8" spans="1:7" s="409" customFormat="1" ht="15" customHeight="1">
      <c r="A8" s="672"/>
      <c r="B8" s="82"/>
      <c r="C8" s="85"/>
      <c r="D8" s="83"/>
      <c r="E8" s="86"/>
      <c r="F8" s="90"/>
      <c r="G8" s="673"/>
    </row>
    <row r="9" spans="1:7" s="409" customFormat="1" ht="15" customHeight="1">
      <c r="A9" s="672"/>
      <c r="B9" s="92" t="s">
        <v>1053</v>
      </c>
      <c r="C9" s="85"/>
      <c r="D9" s="83"/>
      <c r="E9" s="86"/>
      <c r="F9" s="90"/>
      <c r="G9" s="1810"/>
    </row>
    <row r="10" spans="1:7" s="409" customFormat="1" ht="15.75" customHeight="1">
      <c r="A10" s="671"/>
      <c r="B10" s="92" t="s">
        <v>385</v>
      </c>
      <c r="C10" s="104"/>
      <c r="D10" s="2309">
        <f>IF(G10="non","balance obligatoire","")</f>
      </c>
      <c r="E10" s="2310"/>
      <c r="F10" s="2311"/>
      <c r="G10" s="1810"/>
    </row>
    <row r="11" spans="1:7" s="409" customFormat="1" ht="15.75" customHeight="1">
      <c r="A11" s="671"/>
      <c r="B11" s="92" t="s">
        <v>393</v>
      </c>
      <c r="C11" s="104"/>
      <c r="D11" s="666"/>
      <c r="E11" s="674"/>
      <c r="F11" s="674"/>
      <c r="G11" s="1810"/>
    </row>
    <row r="12" spans="1:7" s="409" customFormat="1" ht="15.75" customHeight="1">
      <c r="A12" s="671"/>
      <c r="B12" s="2313">
        <f>IF(G11="non","explications obligatoires dans la case commentaires en bas de feuille","")</f>
      </c>
      <c r="C12" s="2313"/>
      <c r="D12" s="2313"/>
      <c r="E12" s="2313"/>
      <c r="F12" s="2313"/>
      <c r="G12" s="684"/>
    </row>
    <row r="13" spans="1:7" s="409" customFormat="1" ht="15.75" customHeight="1">
      <c r="A13" s="671"/>
      <c r="B13" s="92" t="s">
        <v>1054</v>
      </c>
      <c r="C13" s="104"/>
      <c r="D13" s="393"/>
      <c r="E13" s="394"/>
      <c r="F13" s="90"/>
      <c r="G13" s="1810"/>
    </row>
    <row r="14" spans="1:7" s="409" customFormat="1" ht="15.75" customHeight="1">
      <c r="A14" s="671"/>
      <c r="B14" s="92" t="s">
        <v>258</v>
      </c>
      <c r="C14" s="104"/>
      <c r="D14" s="393"/>
      <c r="E14" s="394"/>
      <c r="F14" s="90"/>
      <c r="G14" s="1810"/>
    </row>
    <row r="15" spans="1:7" s="409" customFormat="1" ht="15.75" customHeight="1">
      <c r="A15" s="671"/>
      <c r="B15" s="92" t="s">
        <v>386</v>
      </c>
      <c r="C15" s="85"/>
      <c r="D15" s="393"/>
      <c r="E15" s="394"/>
      <c r="F15" s="90"/>
      <c r="G15" s="1810"/>
    </row>
    <row r="16" spans="1:7" s="409" customFormat="1" ht="15.75" customHeight="1">
      <c r="A16" s="675"/>
      <c r="B16" s="398" t="s">
        <v>417</v>
      </c>
      <c r="C16" s="399"/>
      <c r="D16" s="400"/>
      <c r="E16" s="401"/>
      <c r="F16" s="667">
        <f>IF(G16="non","obligatoire","")</f>
      </c>
      <c r="G16" s="1810"/>
    </row>
    <row r="17" spans="1:7" s="409" customFormat="1" ht="15.75" customHeight="1">
      <c r="A17" s="672"/>
      <c r="B17" s="82"/>
      <c r="C17" s="85"/>
      <c r="D17" s="393"/>
      <c r="E17" s="394"/>
      <c r="F17" s="90"/>
      <c r="G17" s="673"/>
    </row>
    <row r="18" spans="1:7" s="409" customFormat="1" ht="16.5" customHeight="1">
      <c r="A18" s="676" t="s">
        <v>413</v>
      </c>
      <c r="B18" s="139"/>
      <c r="C18" s="402"/>
      <c r="D18" s="403"/>
      <c r="E18" s="404"/>
      <c r="F18" s="683" t="s">
        <v>389</v>
      </c>
      <c r="G18" s="1810"/>
    </row>
    <row r="19" spans="1:7" s="409" customFormat="1" ht="16.5" customHeight="1">
      <c r="A19" s="689"/>
      <c r="B19" s="690"/>
      <c r="C19" s="691"/>
      <c r="D19" s="692"/>
      <c r="E19" s="693"/>
      <c r="F19" s="692"/>
      <c r="G19" s="695"/>
    </row>
    <row r="20" spans="1:7" s="409" customFormat="1" ht="16.5" customHeight="1">
      <c r="A20" s="689"/>
      <c r="B20" s="690"/>
      <c r="C20" s="691"/>
      <c r="D20" s="692"/>
      <c r="E20" s="693"/>
      <c r="F20" s="692"/>
      <c r="G20" s="695"/>
    </row>
    <row r="21" spans="1:7" s="409" customFormat="1" ht="16.5" customHeight="1">
      <c r="A21" s="689"/>
      <c r="B21" s="690"/>
      <c r="C21" s="691"/>
      <c r="D21" s="692"/>
      <c r="E21" s="693"/>
      <c r="F21" s="692"/>
      <c r="G21" s="695"/>
    </row>
    <row r="22" spans="1:7" s="409" customFormat="1" ht="16.5" customHeight="1">
      <c r="A22" s="689"/>
      <c r="B22" s="690"/>
      <c r="C22" s="691"/>
      <c r="D22" s="692"/>
      <c r="E22" s="693"/>
      <c r="F22" s="692"/>
      <c r="G22" s="695"/>
    </row>
    <row r="23" spans="1:7" s="409" customFormat="1" ht="15" customHeight="1">
      <c r="A23" s="689"/>
      <c r="B23" s="690"/>
      <c r="C23" s="691"/>
      <c r="D23" s="692"/>
      <c r="E23" s="693"/>
      <c r="F23" s="692"/>
      <c r="G23" s="695"/>
    </row>
    <row r="24" spans="1:7" s="409" customFormat="1" ht="15" customHeight="1" thickBot="1">
      <c r="A24" s="689"/>
      <c r="B24" s="690"/>
      <c r="C24" s="691"/>
      <c r="D24" s="692"/>
      <c r="E24" s="693"/>
      <c r="F24" s="692"/>
      <c r="G24" s="833"/>
    </row>
    <row r="25" spans="1:7" s="409" customFormat="1" ht="15" customHeight="1" thickBot="1">
      <c r="A25" s="672"/>
      <c r="B25" s="82"/>
      <c r="C25" s="85"/>
      <c r="D25" s="137"/>
      <c r="E25" s="86"/>
      <c r="F25" s="137" t="s">
        <v>1051</v>
      </c>
      <c r="G25" s="395">
        <f>SUM(G19:G24)</f>
        <v>0</v>
      </c>
    </row>
    <row r="26" spans="1:7" s="409" customFormat="1" ht="16.5" customHeight="1">
      <c r="A26" s="678"/>
      <c r="B26" s="398"/>
      <c r="C26" s="2312">
        <f>IF(G7&lt;&gt;G25,"total différent de celui de la balance !!!","")</f>
      </c>
      <c r="D26" s="2312"/>
      <c r="E26" s="2312"/>
      <c r="F26" s="2312"/>
      <c r="G26" s="679"/>
    </row>
    <row r="27" spans="1:7" s="409" customFormat="1" ht="16.5" customHeight="1">
      <c r="A27" s="672"/>
      <c r="B27" s="82"/>
      <c r="C27" s="83"/>
      <c r="D27" s="83"/>
      <c r="E27" s="86"/>
      <c r="F27" s="83"/>
      <c r="G27" s="677"/>
    </row>
    <row r="28" spans="1:7" s="409" customFormat="1" ht="16.5" customHeight="1">
      <c r="A28" s="676" t="s">
        <v>416</v>
      </c>
      <c r="B28" s="139"/>
      <c r="C28" s="402"/>
      <c r="D28" s="403"/>
      <c r="E28" s="404"/>
      <c r="F28" s="1811"/>
      <c r="G28" s="1363"/>
    </row>
    <row r="29" spans="1:7" s="409" customFormat="1" ht="15" customHeight="1">
      <c r="A29" s="689"/>
      <c r="B29" s="690"/>
      <c r="C29" s="691"/>
      <c r="D29" s="692"/>
      <c r="E29" s="693"/>
      <c r="F29" s="694"/>
      <c r="G29" s="1364"/>
    </row>
    <row r="30" spans="1:7" s="409" customFormat="1" ht="15" customHeight="1">
      <c r="A30" s="689"/>
      <c r="B30" s="690"/>
      <c r="C30" s="691"/>
      <c r="D30" s="692"/>
      <c r="E30" s="693"/>
      <c r="F30" s="694"/>
      <c r="G30" s="1364"/>
    </row>
    <row r="31" spans="1:7" s="409" customFormat="1" ht="15" customHeight="1">
      <c r="A31" s="689"/>
      <c r="B31" s="690"/>
      <c r="C31" s="691"/>
      <c r="D31" s="692"/>
      <c r="E31" s="693"/>
      <c r="F31" s="694"/>
      <c r="G31" s="1364"/>
    </row>
    <row r="32" spans="1:7" s="409" customFormat="1" ht="15" customHeight="1">
      <c r="A32" s="689"/>
      <c r="B32" s="690"/>
      <c r="C32" s="691"/>
      <c r="D32" s="692"/>
      <c r="E32" s="693"/>
      <c r="F32" s="694"/>
      <c r="G32" s="1364"/>
    </row>
    <row r="33" spans="1:7" s="409" customFormat="1" ht="15" customHeight="1">
      <c r="A33" s="689"/>
      <c r="B33" s="690"/>
      <c r="C33" s="691"/>
      <c r="D33" s="692"/>
      <c r="E33" s="693"/>
      <c r="F33" s="694"/>
      <c r="G33" s="1364"/>
    </row>
    <row r="34" spans="1:7" s="409" customFormat="1" ht="15" customHeight="1">
      <c r="A34" s="689"/>
      <c r="B34" s="690"/>
      <c r="C34" s="691"/>
      <c r="D34" s="692"/>
      <c r="E34" s="693"/>
      <c r="F34" s="694"/>
      <c r="G34" s="1364"/>
    </row>
    <row r="35" spans="1:7" s="409" customFormat="1" ht="15" customHeight="1">
      <c r="A35" s="689"/>
      <c r="B35" s="690"/>
      <c r="C35" s="691"/>
      <c r="D35" s="692"/>
      <c r="E35" s="693"/>
      <c r="F35" s="694"/>
      <c r="G35" s="1364"/>
    </row>
    <row r="36" spans="1:7" s="409" customFormat="1" ht="15" customHeight="1" thickBot="1">
      <c r="A36" s="689"/>
      <c r="B36" s="690"/>
      <c r="C36" s="691"/>
      <c r="D36" s="692"/>
      <c r="E36" s="696"/>
      <c r="F36" s="694"/>
      <c r="G36" s="1364"/>
    </row>
    <row r="37" spans="1:7" s="409" customFormat="1" ht="16.5" customHeight="1" thickBot="1">
      <c r="A37" s="672"/>
      <c r="B37" s="82"/>
      <c r="C37" s="85"/>
      <c r="D37" s="137"/>
      <c r="E37" s="137" t="s">
        <v>1051</v>
      </c>
      <c r="F37" s="395">
        <f>SUM(F29:F36)</f>
        <v>0</v>
      </c>
      <c r="G37" s="1364">
        <f>SUM(G29:G36)</f>
        <v>0</v>
      </c>
    </row>
    <row r="38" spans="1:7" s="17" customFormat="1" ht="16.5" customHeight="1">
      <c r="A38" s="681"/>
      <c r="B38" s="398"/>
      <c r="C38" s="406"/>
      <c r="D38" s="405"/>
      <c r="E38" s="407"/>
      <c r="F38" s="405"/>
      <c r="G38" s="1365"/>
    </row>
    <row r="39" spans="1:7" s="17" customFormat="1" ht="16.5" customHeight="1">
      <c r="A39" s="676" t="s">
        <v>415</v>
      </c>
      <c r="B39" s="139"/>
      <c r="C39" s="140"/>
      <c r="D39" s="141"/>
      <c r="E39" s="142"/>
      <c r="F39" s="141"/>
      <c r="G39" s="680"/>
    </row>
    <row r="40" spans="1:7" s="17" customFormat="1" ht="16.5" customHeight="1">
      <c r="A40" s="682" t="s">
        <v>259</v>
      </c>
      <c r="B40" s="82"/>
      <c r="C40" s="81"/>
      <c r="D40" s="83"/>
      <c r="E40" s="58"/>
      <c r="F40" s="83"/>
      <c r="G40" s="677"/>
    </row>
    <row r="41" spans="1:7" s="17" customFormat="1" ht="16.5" customHeight="1">
      <c r="A41" s="2301"/>
      <c r="B41" s="2302"/>
      <c r="C41" s="2302"/>
      <c r="D41" s="2302"/>
      <c r="E41" s="2302"/>
      <c r="F41" s="2302"/>
      <c r="G41" s="2303"/>
    </row>
    <row r="42" spans="1:7" s="17" customFormat="1" ht="16.5" customHeight="1">
      <c r="A42" s="2304"/>
      <c r="B42" s="2302"/>
      <c r="C42" s="2302"/>
      <c r="D42" s="2302"/>
      <c r="E42" s="2302"/>
      <c r="F42" s="2302"/>
      <c r="G42" s="2303"/>
    </row>
    <row r="43" spans="1:7" s="17" customFormat="1" ht="16.5" customHeight="1">
      <c r="A43" s="2304"/>
      <c r="B43" s="2302"/>
      <c r="C43" s="2302"/>
      <c r="D43" s="2302"/>
      <c r="E43" s="2302"/>
      <c r="F43" s="2302"/>
      <c r="G43" s="2303"/>
    </row>
    <row r="44" spans="1:7" s="17" customFormat="1" ht="16.5" customHeight="1">
      <c r="A44" s="2304"/>
      <c r="B44" s="2302"/>
      <c r="C44" s="2302"/>
      <c r="D44" s="2302"/>
      <c r="E44" s="2302"/>
      <c r="F44" s="2302"/>
      <c r="G44" s="2303"/>
    </row>
    <row r="45" spans="1:7" s="17" customFormat="1" ht="16.5" customHeight="1">
      <c r="A45" s="2304"/>
      <c r="B45" s="2302"/>
      <c r="C45" s="2302"/>
      <c r="D45" s="2302"/>
      <c r="E45" s="2302"/>
      <c r="F45" s="2302"/>
      <c r="G45" s="2303"/>
    </row>
    <row r="46" spans="1:7" s="17" customFormat="1" ht="16.5" customHeight="1">
      <c r="A46" s="2304"/>
      <c r="B46" s="2302"/>
      <c r="C46" s="2302"/>
      <c r="D46" s="2302"/>
      <c r="E46" s="2302"/>
      <c r="F46" s="2302"/>
      <c r="G46" s="2303"/>
    </row>
    <row r="47" spans="1:7" s="17" customFormat="1" ht="16.5" customHeight="1">
      <c r="A47" s="2304"/>
      <c r="B47" s="2302"/>
      <c r="C47" s="2302"/>
      <c r="D47" s="2302"/>
      <c r="E47" s="2302"/>
      <c r="F47" s="2302"/>
      <c r="G47" s="2303"/>
    </row>
    <row r="48" spans="1:7" s="17" customFormat="1" ht="16.5" customHeight="1">
      <c r="A48" s="2304"/>
      <c r="B48" s="2302"/>
      <c r="C48" s="2302"/>
      <c r="D48" s="2302"/>
      <c r="E48" s="2302"/>
      <c r="F48" s="2302"/>
      <c r="G48" s="2303"/>
    </row>
    <row r="49" spans="1:7" s="17" customFormat="1" ht="16.5" customHeight="1">
      <c r="A49" s="2304"/>
      <c r="B49" s="2302"/>
      <c r="C49" s="2302"/>
      <c r="D49" s="2302"/>
      <c r="E49" s="2302"/>
      <c r="F49" s="2302"/>
      <c r="G49" s="2303"/>
    </row>
    <row r="50" spans="1:7" s="17" customFormat="1" ht="16.5" customHeight="1">
      <c r="A50" s="2304"/>
      <c r="B50" s="2302"/>
      <c r="C50" s="2302"/>
      <c r="D50" s="2302"/>
      <c r="E50" s="2302"/>
      <c r="F50" s="2302"/>
      <c r="G50" s="2303"/>
    </row>
    <row r="51" spans="1:7" s="17" customFormat="1" ht="16.5" customHeight="1">
      <c r="A51" s="2304"/>
      <c r="B51" s="2302"/>
      <c r="C51" s="2302"/>
      <c r="D51" s="2302"/>
      <c r="E51" s="2302"/>
      <c r="F51" s="2302"/>
      <c r="G51" s="2303"/>
    </row>
    <row r="52" spans="1:7" s="17" customFormat="1" ht="16.5" customHeight="1" thickBot="1">
      <c r="A52" s="2305"/>
      <c r="B52" s="2306"/>
      <c r="C52" s="2306"/>
      <c r="D52" s="2306"/>
      <c r="E52" s="2306"/>
      <c r="F52" s="2306"/>
      <c r="G52" s="2307"/>
    </row>
    <row r="53" spans="1:7" s="17" customFormat="1" ht="16.5" customHeight="1">
      <c r="A53" s="2308" t="str">
        <f>IF(OR(G9="",G10="",G11="",G13="",G14="",G15="",G16="",G18="",F28="",A41=""),"Il manque des réponses sur cette feuille !!!!","")</f>
        <v>Il manque des réponses sur cette feuille !!!!</v>
      </c>
      <c r="B53" s="2308"/>
      <c r="C53" s="2308"/>
      <c r="D53" s="2308"/>
      <c r="E53" s="2308"/>
      <c r="F53" s="2308"/>
      <c r="G53" s="2308"/>
    </row>
    <row r="54" spans="1:7" ht="16.5" customHeight="1">
      <c r="A54" s="87"/>
      <c r="B54" s="88"/>
      <c r="C54" s="87"/>
      <c r="D54" s="89"/>
      <c r="E54" s="69"/>
      <c r="F54" s="89"/>
      <c r="G54" s="89"/>
    </row>
    <row r="55" spans="1:7" ht="16.5" customHeight="1">
      <c r="A55" s="87"/>
      <c r="B55" s="88"/>
      <c r="C55" s="87"/>
      <c r="D55" s="89"/>
      <c r="E55" s="69"/>
      <c r="F55" s="89"/>
      <c r="G55" s="89"/>
    </row>
    <row r="56" spans="1:7" ht="16.5" customHeight="1">
      <c r="A56" s="87"/>
      <c r="B56" s="88"/>
      <c r="C56" s="87"/>
      <c r="D56" s="89"/>
      <c r="E56" s="69"/>
      <c r="F56" s="89"/>
      <c r="G56" s="89"/>
    </row>
    <row r="57" spans="1:7" ht="16.5" customHeight="1">
      <c r="A57" s="87"/>
      <c r="B57" s="88"/>
      <c r="C57" s="87"/>
      <c r="D57" s="89"/>
      <c r="E57" s="69"/>
      <c r="F57" s="89"/>
      <c r="G57" s="89"/>
    </row>
    <row r="58" spans="1:7" ht="16.5" customHeight="1">
      <c r="A58" s="87"/>
      <c r="B58" s="88"/>
      <c r="C58" s="87"/>
      <c r="D58" s="89"/>
      <c r="E58" s="69"/>
      <c r="F58" s="89"/>
      <c r="G58" s="89"/>
    </row>
    <row r="59" spans="1:7" ht="16.5" customHeight="1">
      <c r="A59" s="87"/>
      <c r="B59" s="88"/>
      <c r="C59" s="87"/>
      <c r="D59" s="89"/>
      <c r="E59" s="69"/>
      <c r="F59" s="89"/>
      <c r="G59" s="89"/>
    </row>
    <row r="60" spans="1:7" ht="16.5" customHeight="1">
      <c r="A60" s="87"/>
      <c r="B60" s="88"/>
      <c r="C60" s="87"/>
      <c r="D60" s="89"/>
      <c r="E60" s="69"/>
      <c r="F60" s="89"/>
      <c r="G60" s="89"/>
    </row>
    <row r="61" spans="1:7" ht="16.5" customHeight="1">
      <c r="A61" s="87"/>
      <c r="B61" s="88"/>
      <c r="C61" s="87"/>
      <c r="D61" s="89"/>
      <c r="E61" s="69"/>
      <c r="F61" s="89"/>
      <c r="G61" s="89"/>
    </row>
    <row r="62" spans="1:7" ht="16.5" customHeight="1">
      <c r="A62" s="87"/>
      <c r="B62" s="88"/>
      <c r="C62" s="87"/>
      <c r="D62" s="89"/>
      <c r="E62" s="69"/>
      <c r="F62" s="89"/>
      <c r="G62" s="89"/>
    </row>
    <row r="63" spans="1:7" ht="16.5" customHeight="1">
      <c r="A63" s="87"/>
      <c r="B63" s="88"/>
      <c r="C63" s="87"/>
      <c r="D63" s="89"/>
      <c r="E63" s="69"/>
      <c r="F63" s="89"/>
      <c r="G63" s="89"/>
    </row>
    <row r="64" spans="1:7" ht="16.5" customHeight="1">
      <c r="A64" s="87"/>
      <c r="B64" s="88"/>
      <c r="C64" s="87"/>
      <c r="D64" s="89"/>
      <c r="E64" s="69"/>
      <c r="F64" s="89"/>
      <c r="G64" s="89"/>
    </row>
    <row r="65" spans="1:7" ht="16.5" customHeight="1">
      <c r="A65" s="87"/>
      <c r="B65" s="88"/>
      <c r="C65" s="87"/>
      <c r="D65" s="89"/>
      <c r="E65" s="69"/>
      <c r="F65" s="89"/>
      <c r="G65" s="89"/>
    </row>
    <row r="66" spans="1:7" ht="16.5" customHeight="1">
      <c r="A66" s="87"/>
      <c r="B66" s="88"/>
      <c r="C66" s="87"/>
      <c r="D66" s="89"/>
      <c r="E66" s="69"/>
      <c r="F66" s="89"/>
      <c r="G66" s="89"/>
    </row>
    <row r="67" spans="1:7" ht="16.5" customHeight="1">
      <c r="A67" s="87" t="s">
        <v>307</v>
      </c>
      <c r="B67" s="88"/>
      <c r="C67" s="87"/>
      <c r="D67" s="89"/>
      <c r="E67" s="69"/>
      <c r="F67" s="89"/>
      <c r="G67" s="89"/>
    </row>
    <row r="68" spans="1:7" ht="15.75" customHeight="1">
      <c r="A68" s="87" t="s">
        <v>315</v>
      </c>
      <c r="B68" s="88"/>
      <c r="C68" s="87"/>
      <c r="D68" s="89"/>
      <c r="E68" s="69"/>
      <c r="F68" s="89"/>
      <c r="G68" s="89"/>
    </row>
    <row r="69" spans="1:7" ht="15.75" customHeight="1">
      <c r="A69" s="87" t="s">
        <v>375</v>
      </c>
      <c r="B69" s="88"/>
      <c r="C69" s="87"/>
      <c r="D69" s="89"/>
      <c r="E69" s="69"/>
      <c r="F69" s="89"/>
      <c r="G69" s="89"/>
    </row>
    <row r="70" spans="1:7" ht="15.75" customHeight="1">
      <c r="A70" s="87" t="s">
        <v>390</v>
      </c>
      <c r="B70" s="88"/>
      <c r="C70" s="87"/>
      <c r="D70" s="89"/>
      <c r="E70" s="69"/>
      <c r="F70" s="89"/>
      <c r="G70" s="89"/>
    </row>
    <row r="71" spans="1:7" ht="15.75" customHeight="1">
      <c r="A71" s="87" t="s">
        <v>391</v>
      </c>
      <c r="B71" s="88"/>
      <c r="C71" s="87"/>
      <c r="D71" s="89"/>
      <c r="E71" s="69"/>
      <c r="F71" s="89"/>
      <c r="G71" s="89"/>
    </row>
    <row r="72" spans="1:7" ht="15.75" customHeight="1">
      <c r="A72" s="87"/>
      <c r="B72" s="88"/>
      <c r="C72" s="87"/>
      <c r="D72" s="89"/>
      <c r="E72" s="69"/>
      <c r="F72" s="89"/>
      <c r="G72" s="89"/>
    </row>
    <row r="73" spans="1:7" ht="15.75" customHeight="1">
      <c r="A73" s="87"/>
      <c r="B73" s="88"/>
      <c r="C73" s="87"/>
      <c r="D73" s="89"/>
      <c r="E73" s="69"/>
      <c r="F73" s="89"/>
      <c r="G73" s="89"/>
    </row>
    <row r="74" spans="1:7" ht="15.75" customHeight="1">
      <c r="A74" s="87"/>
      <c r="B74" s="88"/>
      <c r="C74" s="87"/>
      <c r="D74" s="89"/>
      <c r="E74" s="69"/>
      <c r="F74" s="89"/>
      <c r="G74" s="89"/>
    </row>
    <row r="75" spans="1:7" ht="15.75" customHeight="1">
      <c r="A75" s="87"/>
      <c r="B75" s="88"/>
      <c r="C75" s="87"/>
      <c r="D75" s="89"/>
      <c r="E75" s="69"/>
      <c r="F75" s="89"/>
      <c r="G75" s="89"/>
    </row>
    <row r="76" spans="1:7" ht="15.75" customHeight="1">
      <c r="A76" s="87"/>
      <c r="B76" s="88"/>
      <c r="C76" s="87"/>
      <c r="D76" s="89"/>
      <c r="E76" s="69"/>
      <c r="F76" s="89"/>
      <c r="G76" s="89"/>
    </row>
    <row r="77" spans="1:7" ht="15.75" customHeight="1">
      <c r="A77" s="87"/>
      <c r="B77" s="88"/>
      <c r="C77" s="87"/>
      <c r="D77" s="89"/>
      <c r="E77" s="69"/>
      <c r="F77" s="89"/>
      <c r="G77" s="89"/>
    </row>
    <row r="78" spans="1:7" ht="15.75" customHeight="1">
      <c r="A78" s="87"/>
      <c r="B78" s="88"/>
      <c r="C78" s="87"/>
      <c r="D78" s="89"/>
      <c r="E78" s="69"/>
      <c r="F78" s="89"/>
      <c r="G78" s="89"/>
    </row>
    <row r="79" spans="1:7" ht="15.75" customHeight="1">
      <c r="A79" s="87"/>
      <c r="B79" s="88"/>
      <c r="C79" s="87"/>
      <c r="D79" s="89"/>
      <c r="E79" s="69"/>
      <c r="F79" s="89"/>
      <c r="G79" s="89"/>
    </row>
    <row r="80" spans="1:7" ht="15.75" customHeight="1">
      <c r="A80" s="87"/>
      <c r="B80" s="88"/>
      <c r="C80" s="87"/>
      <c r="D80" s="89"/>
      <c r="E80" s="69"/>
      <c r="F80" s="89"/>
      <c r="G80" s="89"/>
    </row>
    <row r="81" spans="1:7" ht="15.75" customHeight="1">
      <c r="A81" s="87"/>
      <c r="B81" s="88"/>
      <c r="C81" s="87"/>
      <c r="D81" s="89"/>
      <c r="E81" s="69"/>
      <c r="F81" s="89"/>
      <c r="G81" s="89"/>
    </row>
    <row r="82" spans="1:7" ht="15.75" customHeight="1">
      <c r="A82" s="87"/>
      <c r="B82" s="88"/>
      <c r="C82" s="87"/>
      <c r="D82" s="89"/>
      <c r="E82" s="69"/>
      <c r="F82" s="89"/>
      <c r="G82" s="89"/>
    </row>
    <row r="83" spans="1:7" ht="15.75" customHeight="1">
      <c r="A83" s="87"/>
      <c r="B83" s="88"/>
      <c r="C83" s="87"/>
      <c r="D83" s="89"/>
      <c r="E83" s="69"/>
      <c r="F83" s="89"/>
      <c r="G83" s="89"/>
    </row>
    <row r="84" spans="1:7" ht="15.75" customHeight="1">
      <c r="A84" s="87"/>
      <c r="B84" s="88"/>
      <c r="C84" s="87"/>
      <c r="D84" s="89"/>
      <c r="E84" s="69"/>
      <c r="F84" s="89"/>
      <c r="G84" s="89"/>
    </row>
    <row r="85" spans="1:7" ht="15.75" customHeight="1">
      <c r="A85" s="87"/>
      <c r="B85" s="88"/>
      <c r="C85" s="87"/>
      <c r="D85" s="89"/>
      <c r="E85" s="69"/>
      <c r="F85" s="89"/>
      <c r="G85" s="89"/>
    </row>
    <row r="86" spans="1:7" ht="15.75" customHeight="1">
      <c r="A86" s="87"/>
      <c r="B86" s="88"/>
      <c r="C86" s="87"/>
      <c r="D86" s="89"/>
      <c r="E86" s="69"/>
      <c r="F86" s="89"/>
      <c r="G86" s="89"/>
    </row>
    <row r="87" spans="1:7" ht="15.75" customHeight="1">
      <c r="A87" s="87"/>
      <c r="B87" s="88"/>
      <c r="C87" s="87"/>
      <c r="D87" s="89"/>
      <c r="E87" s="69"/>
      <c r="F87" s="89"/>
      <c r="G87" s="89"/>
    </row>
    <row r="88" spans="1:7" ht="15.75" customHeight="1">
      <c r="A88" s="87"/>
      <c r="B88" s="88"/>
      <c r="C88" s="87"/>
      <c r="D88" s="89"/>
      <c r="E88" s="69"/>
      <c r="F88" s="89"/>
      <c r="G88" s="89"/>
    </row>
    <row r="89" spans="1:7" ht="15.75" customHeight="1">
      <c r="A89" s="87"/>
      <c r="B89" s="88"/>
      <c r="C89" s="87"/>
      <c r="D89" s="89"/>
      <c r="E89" s="69"/>
      <c r="F89" s="89"/>
      <c r="G89" s="89"/>
    </row>
    <row r="90" spans="1:7" ht="15.75" customHeight="1">
      <c r="A90" s="87"/>
      <c r="B90" s="88"/>
      <c r="C90" s="87"/>
      <c r="D90" s="89"/>
      <c r="E90" s="69"/>
      <c r="F90" s="89"/>
      <c r="G90" s="89"/>
    </row>
    <row r="91" spans="1:7" ht="15.75" customHeight="1">
      <c r="A91" s="87"/>
      <c r="B91" s="88"/>
      <c r="C91" s="87"/>
      <c r="D91" s="89"/>
      <c r="E91" s="69"/>
      <c r="F91" s="89"/>
      <c r="G91" s="89"/>
    </row>
    <row r="92" spans="1:7" ht="15.75" customHeight="1">
      <c r="A92" s="87"/>
      <c r="B92" s="88"/>
      <c r="C92" s="87"/>
      <c r="D92" s="89"/>
      <c r="E92" s="69"/>
      <c r="F92" s="89"/>
      <c r="G92" s="89"/>
    </row>
    <row r="93" spans="1:7" ht="15.75" customHeight="1">
      <c r="A93" s="87"/>
      <c r="B93" s="88"/>
      <c r="C93" s="87"/>
      <c r="D93" s="89"/>
      <c r="E93" s="69"/>
      <c r="F93" s="89"/>
      <c r="G93" s="89"/>
    </row>
    <row r="94" spans="1:7" ht="12.75">
      <c r="A94" s="87"/>
      <c r="B94" s="88"/>
      <c r="C94" s="87"/>
      <c r="D94" s="89"/>
      <c r="E94" s="69"/>
      <c r="F94" s="89"/>
      <c r="G94" s="89"/>
    </row>
    <row r="95" spans="1:7" ht="12.75">
      <c r="A95" s="87"/>
      <c r="B95" s="88"/>
      <c r="C95" s="87"/>
      <c r="D95" s="89"/>
      <c r="E95" s="69"/>
      <c r="F95" s="89"/>
      <c r="G95" s="89"/>
    </row>
    <row r="96" spans="1:7" ht="12.75">
      <c r="A96" s="87"/>
      <c r="B96" s="88"/>
      <c r="C96" s="87"/>
      <c r="D96" s="89"/>
      <c r="E96" s="69"/>
      <c r="F96" s="89"/>
      <c r="G96" s="89"/>
    </row>
    <row r="97" spans="1:7" ht="12.75">
      <c r="A97" s="87"/>
      <c r="B97" s="88"/>
      <c r="C97" s="87"/>
      <c r="D97" s="89"/>
      <c r="E97" s="69"/>
      <c r="F97" s="89"/>
      <c r="G97" s="89"/>
    </row>
    <row r="98" spans="1:7" ht="12.75">
      <c r="A98" s="87"/>
      <c r="B98" s="88"/>
      <c r="C98" s="87"/>
      <c r="D98" s="89"/>
      <c r="E98" s="69"/>
      <c r="F98" s="89"/>
      <c r="G98" s="89"/>
    </row>
    <row r="99" spans="1:7" ht="12.75">
      <c r="A99" s="87"/>
      <c r="B99" s="88"/>
      <c r="C99" s="87"/>
      <c r="D99" s="89"/>
      <c r="E99" s="69"/>
      <c r="F99" s="89"/>
      <c r="G99" s="89"/>
    </row>
    <row r="100" spans="1:7" ht="12.75">
      <c r="A100" s="87"/>
      <c r="B100" s="88"/>
      <c r="C100" s="87"/>
      <c r="D100" s="89"/>
      <c r="E100" s="69"/>
      <c r="F100" s="89"/>
      <c r="G100" s="89"/>
    </row>
    <row r="101" spans="1:7" ht="12.75">
      <c r="A101" s="87"/>
      <c r="B101" s="88"/>
      <c r="C101" s="87"/>
      <c r="D101" s="89"/>
      <c r="E101" s="69"/>
      <c r="F101" s="89"/>
      <c r="G101" s="89"/>
    </row>
    <row r="102" spans="1:7" ht="12.75">
      <c r="A102" s="87"/>
      <c r="B102" s="88"/>
      <c r="C102" s="87"/>
      <c r="D102" s="89"/>
      <c r="E102" s="69"/>
      <c r="F102" s="89"/>
      <c r="G102" s="89"/>
    </row>
    <row r="103" spans="1:7" ht="12.75">
      <c r="A103" s="87"/>
      <c r="B103" s="88"/>
      <c r="C103" s="87"/>
      <c r="D103" s="89"/>
      <c r="E103" s="69"/>
      <c r="F103" s="89"/>
      <c r="G103" s="89"/>
    </row>
    <row r="104" spans="1:7" ht="12.75">
      <c r="A104" s="87"/>
      <c r="B104" s="88"/>
      <c r="C104" s="87"/>
      <c r="D104" s="89"/>
      <c r="E104" s="69"/>
      <c r="F104" s="89"/>
      <c r="G104" s="89"/>
    </row>
    <row r="105" spans="1:7" ht="12.75">
      <c r="A105" s="87"/>
      <c r="B105" s="88"/>
      <c r="C105" s="87"/>
      <c r="D105" s="89"/>
      <c r="E105" s="69"/>
      <c r="F105" s="89"/>
      <c r="G105" s="89"/>
    </row>
    <row r="106" spans="1:7" ht="12.75">
      <c r="A106" s="87"/>
      <c r="B106" s="88"/>
      <c r="C106" s="87"/>
      <c r="D106" s="89"/>
      <c r="E106" s="69"/>
      <c r="F106" s="89"/>
      <c r="G106" s="89"/>
    </row>
    <row r="107" spans="1:7" ht="12.75">
      <c r="A107" s="87"/>
      <c r="B107" s="88"/>
      <c r="C107" s="87"/>
      <c r="D107" s="89"/>
      <c r="E107" s="69"/>
      <c r="F107" s="89"/>
      <c r="G107" s="89"/>
    </row>
    <row r="108" spans="1:7" ht="12.75">
      <c r="A108" s="87"/>
      <c r="B108" s="88"/>
      <c r="C108" s="87"/>
      <c r="D108" s="89"/>
      <c r="E108" s="69"/>
      <c r="F108" s="89"/>
      <c r="G108" s="89"/>
    </row>
    <row r="109" spans="1:7" ht="12.75">
      <c r="A109" s="87"/>
      <c r="B109" s="88"/>
      <c r="C109" s="87"/>
      <c r="D109" s="89"/>
      <c r="E109" s="69"/>
      <c r="F109" s="89"/>
      <c r="G109" s="89"/>
    </row>
  </sheetData>
  <sheetProtection password="E2A3" sheet="1" objects="1" scenarios="1"/>
  <mergeCells count="5">
    <mergeCell ref="A41:G52"/>
    <mergeCell ref="A53:G53"/>
    <mergeCell ref="D10:F10"/>
    <mergeCell ref="C26:F26"/>
    <mergeCell ref="B12:F12"/>
  </mergeCells>
  <dataValidations count="2">
    <dataValidation type="list" allowBlank="1" showInputMessage="1" showErrorMessage="1" sqref="G9:G11 G13:G16">
      <formula1>$A$67:$A$68</formula1>
    </dataValidation>
    <dataValidation type="list" allowBlank="1" showInputMessage="1" showErrorMessage="1" sqref="F28 G18">
      <formula1>$A$69:$A$71</formula1>
    </dataValidation>
  </dataValidations>
  <printOptions horizontalCentered="1"/>
  <pageMargins left="0.7874015748031497" right="0.7874015748031497" top="1.062992125984252" bottom="0.984251968503937" header="0.3937007874015748" footer="0.5118110236220472"/>
  <pageSetup fitToHeight="1" fitToWidth="1" horizontalDpi="300" verticalDpi="300" orientation="portrait" paperSize="9" scale="80" r:id="rId2"/>
  <headerFooter alignWithMargins="0">
    <oddHeader>&amp;C&amp;"Arial,Gras"&amp;14&amp;A</oddHeader>
    <oddFooter>&amp;C&amp;F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3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9.57421875" style="4" customWidth="1"/>
    <col min="2" max="2" width="25.00390625" style="4" customWidth="1"/>
    <col min="3" max="3" width="22.00390625" style="4" customWidth="1"/>
    <col min="4" max="6" width="12.7109375" style="4" customWidth="1"/>
  </cols>
  <sheetData>
    <row r="1" spans="1:11" ht="23.25">
      <c r="A1" s="579"/>
      <c r="B1" s="580"/>
      <c r="C1" s="580"/>
      <c r="D1" s="1362" t="s">
        <v>553</v>
      </c>
      <c r="E1" s="1361" t="s">
        <v>315</v>
      </c>
      <c r="F1" s="581" t="s">
        <v>939</v>
      </c>
      <c r="G1" s="29"/>
      <c r="H1" s="29"/>
      <c r="I1" s="29"/>
      <c r="J1" s="29"/>
      <c r="K1" s="29"/>
    </row>
    <row r="2" spans="1:11" ht="12.75">
      <c r="A2" s="375"/>
      <c r="B2" s="36"/>
      <c r="C2" s="36"/>
      <c r="D2" s="40"/>
      <c r="E2" s="64" t="s">
        <v>550</v>
      </c>
      <c r="F2" s="1304" t="s">
        <v>551</v>
      </c>
      <c r="G2" s="29"/>
      <c r="H2" s="29"/>
      <c r="I2" s="29"/>
      <c r="J2" s="29"/>
      <c r="K2" s="29"/>
    </row>
    <row r="3" spans="1:11" ht="12.75">
      <c r="A3" s="582" t="s">
        <v>913</v>
      </c>
      <c r="B3" s="35">
        <f>'A1'!$B$6</f>
        <v>0</v>
      </c>
      <c r="C3" s="35"/>
      <c r="D3" s="64"/>
      <c r="E3" s="64" t="s">
        <v>908</v>
      </c>
      <c r="F3" s="770">
        <f>'A1'!$C$7</f>
        <v>0</v>
      </c>
      <c r="G3" s="29"/>
      <c r="H3" s="29"/>
      <c r="I3" s="29"/>
      <c r="J3" s="29"/>
      <c r="K3" s="29"/>
    </row>
    <row r="4" spans="1:11" ht="12.75">
      <c r="A4" s="582" t="s">
        <v>914</v>
      </c>
      <c r="B4" s="39">
        <f>'A1'!$G$6</f>
        <v>0</v>
      </c>
      <c r="C4" s="39"/>
      <c r="D4" s="40"/>
      <c r="E4" s="106" t="s">
        <v>910</v>
      </c>
      <c r="F4" s="771">
        <f>'A1'!$C$8</f>
        <v>0</v>
      </c>
      <c r="G4" s="29"/>
      <c r="H4" s="29"/>
      <c r="I4" s="29"/>
      <c r="J4" s="29"/>
      <c r="K4" s="29"/>
    </row>
    <row r="5" spans="1:11" ht="12.75">
      <c r="A5" s="772"/>
      <c r="B5" s="43"/>
      <c r="C5" s="44"/>
      <c r="D5" s="45"/>
      <c r="E5" s="44"/>
      <c r="F5" s="377"/>
      <c r="G5" s="29"/>
      <c r="H5" s="29"/>
      <c r="I5" s="29"/>
      <c r="J5" s="29"/>
      <c r="K5" s="29"/>
    </row>
    <row r="6" spans="1:11" ht="20.25">
      <c r="A6" s="668" t="s">
        <v>260</v>
      </c>
      <c r="B6" s="235"/>
      <c r="C6" s="235"/>
      <c r="D6" s="235"/>
      <c r="E6" s="235"/>
      <c r="F6" s="669"/>
      <c r="G6" s="29"/>
      <c r="H6" s="29"/>
      <c r="I6" s="29"/>
      <c r="J6" s="29"/>
      <c r="K6" s="29"/>
    </row>
    <row r="7" spans="1:11" ht="12.75" customHeight="1" thickBot="1">
      <c r="A7" s="773"/>
      <c r="B7" s="381"/>
      <c r="C7" s="381"/>
      <c r="D7" s="381"/>
      <c r="E7" s="381"/>
      <c r="F7" s="774"/>
      <c r="G7" s="29"/>
      <c r="H7" s="29"/>
      <c r="I7" s="29"/>
      <c r="J7" s="29"/>
      <c r="K7" s="29"/>
    </row>
    <row r="8" spans="1:11" ht="12.75" customHeight="1">
      <c r="A8" s="766" t="s">
        <v>1056</v>
      </c>
      <c r="B8" s="410"/>
      <c r="C8" s="410"/>
      <c r="D8" s="410"/>
      <c r="E8" s="1812"/>
      <c r="F8" s="767"/>
      <c r="G8" s="29"/>
      <c r="H8" s="29"/>
      <c r="I8" s="29"/>
      <c r="J8" s="29"/>
      <c r="K8" s="29"/>
    </row>
    <row r="9" spans="1:11" ht="12.75" customHeight="1">
      <c r="A9" s="768" t="s">
        <v>573</v>
      </c>
      <c r="B9" s="239"/>
      <c r="C9" s="239"/>
      <c r="D9" s="239"/>
      <c r="E9" s="239"/>
      <c r="F9" s="769"/>
      <c r="G9" s="29"/>
      <c r="H9" s="29"/>
      <c r="I9" s="29"/>
      <c r="J9" s="29"/>
      <c r="K9" s="29"/>
    </row>
    <row r="10" spans="1:11" ht="12.75" customHeight="1">
      <c r="A10" s="2314"/>
      <c r="B10" s="2315"/>
      <c r="C10" s="2315"/>
      <c r="D10" s="2315"/>
      <c r="E10" s="2315"/>
      <c r="F10" s="2316"/>
      <c r="G10" s="29"/>
      <c r="H10" s="29"/>
      <c r="I10" s="29"/>
      <c r="J10" s="29"/>
      <c r="K10" s="29"/>
    </row>
    <row r="11" spans="1:11" ht="12.75" customHeight="1">
      <c r="A11" s="2301"/>
      <c r="B11" s="2315"/>
      <c r="C11" s="2315"/>
      <c r="D11" s="2315"/>
      <c r="E11" s="2315"/>
      <c r="F11" s="2316"/>
      <c r="G11" s="29"/>
      <c r="H11" s="29"/>
      <c r="I11" s="29"/>
      <c r="J11" s="29"/>
      <c r="K11" s="29"/>
    </row>
    <row r="12" spans="1:11" ht="12.75" customHeight="1">
      <c r="A12" s="2301"/>
      <c r="B12" s="2315"/>
      <c r="C12" s="2315"/>
      <c r="D12" s="2315"/>
      <c r="E12" s="2315"/>
      <c r="F12" s="2316"/>
      <c r="G12" s="29"/>
      <c r="H12" s="29"/>
      <c r="I12" s="29"/>
      <c r="J12" s="29"/>
      <c r="K12" s="29"/>
    </row>
    <row r="13" spans="1:11" ht="12.75" customHeight="1">
      <c r="A13" s="2301"/>
      <c r="B13" s="2315"/>
      <c r="C13" s="2315"/>
      <c r="D13" s="2315"/>
      <c r="E13" s="2315"/>
      <c r="F13" s="2316"/>
      <c r="G13" s="29"/>
      <c r="H13" s="29"/>
      <c r="I13" s="29"/>
      <c r="J13" s="29"/>
      <c r="K13" s="29"/>
    </row>
    <row r="14" spans="1:11" ht="12.75" customHeight="1">
      <c r="A14" s="2301"/>
      <c r="B14" s="2315"/>
      <c r="C14" s="2315"/>
      <c r="D14" s="2315"/>
      <c r="E14" s="2315"/>
      <c r="F14" s="2316"/>
      <c r="G14" s="29"/>
      <c r="H14" s="29"/>
      <c r="I14" s="29"/>
      <c r="J14" s="29"/>
      <c r="K14" s="29"/>
    </row>
    <row r="15" spans="1:11" ht="12.75" customHeight="1">
      <c r="A15" s="2301"/>
      <c r="B15" s="2315"/>
      <c r="C15" s="2315"/>
      <c r="D15" s="2315"/>
      <c r="E15" s="2315"/>
      <c r="F15" s="2316"/>
      <c r="G15" s="29"/>
      <c r="H15" s="29"/>
      <c r="I15" s="29"/>
      <c r="J15" s="29"/>
      <c r="K15" s="29"/>
    </row>
    <row r="16" spans="1:11" ht="12.75" customHeight="1">
      <c r="A16" s="2301"/>
      <c r="B16" s="2315"/>
      <c r="C16" s="2315"/>
      <c r="D16" s="2315"/>
      <c r="E16" s="2315"/>
      <c r="F16" s="2316"/>
      <c r="G16" s="29"/>
      <c r="H16" s="29"/>
      <c r="I16" s="29"/>
      <c r="J16" s="29"/>
      <c r="K16" s="29"/>
    </row>
    <row r="17" spans="1:11" ht="12.75" customHeight="1">
      <c r="A17" s="2301"/>
      <c r="B17" s="2315"/>
      <c r="C17" s="2315"/>
      <c r="D17" s="2315"/>
      <c r="E17" s="2315"/>
      <c r="F17" s="2316"/>
      <c r="G17" s="29"/>
      <c r="H17" s="29"/>
      <c r="I17" s="29"/>
      <c r="J17" s="29"/>
      <c r="K17" s="29"/>
    </row>
    <row r="18" spans="1:11" ht="12.75" customHeight="1" thickBot="1">
      <c r="A18" s="2317"/>
      <c r="B18" s="2318"/>
      <c r="C18" s="2318"/>
      <c r="D18" s="2318"/>
      <c r="E18" s="2318"/>
      <c r="F18" s="2319"/>
      <c r="G18" s="29"/>
      <c r="H18" s="29"/>
      <c r="I18" s="29"/>
      <c r="J18" s="29"/>
      <c r="K18" s="29"/>
    </row>
    <row r="19" spans="1:11" ht="12.75" customHeight="1">
      <c r="A19" s="785"/>
      <c r="B19" s="786"/>
      <c r="C19" s="786"/>
      <c r="D19" s="786"/>
      <c r="E19" s="786"/>
      <c r="F19" s="787"/>
      <c r="G19" s="29"/>
      <c r="H19" s="29"/>
      <c r="I19" s="29"/>
      <c r="J19" s="29"/>
      <c r="K19" s="29"/>
    </row>
    <row r="20" spans="1:11" ht="12.75" customHeight="1">
      <c r="A20" s="2322" t="s">
        <v>574</v>
      </c>
      <c r="B20" s="2323"/>
      <c r="C20" s="2323"/>
      <c r="D20" s="2323"/>
      <c r="E20" s="2320"/>
      <c r="F20" s="2321"/>
      <c r="G20" s="29"/>
      <c r="H20" s="29"/>
      <c r="I20" s="29"/>
      <c r="J20" s="29"/>
      <c r="K20" s="29"/>
    </row>
    <row r="21" spans="1:11" ht="12.75" customHeight="1">
      <c r="A21" s="788"/>
      <c r="B21" s="834"/>
      <c r="C21" s="834"/>
      <c r="D21" s="834"/>
      <c r="E21" s="789"/>
      <c r="F21" s="790"/>
      <c r="G21" s="29"/>
      <c r="H21" s="29"/>
      <c r="I21" s="29"/>
      <c r="J21" s="29"/>
      <c r="K21" s="29"/>
    </row>
    <row r="22" spans="1:11" ht="20.25">
      <c r="A22" s="775" t="s">
        <v>571</v>
      </c>
      <c r="B22" s="65"/>
      <c r="C22" s="65"/>
      <c r="D22" s="65"/>
      <c r="E22" s="94"/>
      <c r="F22" s="411"/>
      <c r="G22" s="29"/>
      <c r="H22" s="29"/>
      <c r="I22" s="29"/>
      <c r="J22" s="29"/>
      <c r="K22" s="29"/>
    </row>
    <row r="23" spans="1:6" s="29" customFormat="1" ht="24" customHeight="1">
      <c r="A23" s="776" t="s">
        <v>1057</v>
      </c>
      <c r="B23" s="74" t="s">
        <v>638</v>
      </c>
      <c r="C23" s="74" t="s">
        <v>1059</v>
      </c>
      <c r="D23" s="74" t="s">
        <v>1060</v>
      </c>
      <c r="E23" s="74" t="s">
        <v>1061</v>
      </c>
      <c r="F23" s="777" t="s">
        <v>1062</v>
      </c>
    </row>
    <row r="24" spans="1:11" ht="12.75">
      <c r="A24" s="791"/>
      <c r="B24" s="792"/>
      <c r="C24" s="792"/>
      <c r="D24" s="755"/>
      <c r="E24" s="755"/>
      <c r="F24" s="778">
        <f>+D24+E24</f>
        <v>0</v>
      </c>
      <c r="G24" s="29"/>
      <c r="H24" s="29"/>
      <c r="I24" s="29"/>
      <c r="J24" s="29"/>
      <c r="K24" s="29"/>
    </row>
    <row r="25" spans="1:11" ht="12.75">
      <c r="A25" s="791"/>
      <c r="B25" s="792"/>
      <c r="C25" s="792"/>
      <c r="D25" s="755"/>
      <c r="E25" s="755"/>
      <c r="F25" s="778">
        <f aca="true" t="shared" si="0" ref="F25:F42">+D25+E25</f>
        <v>0</v>
      </c>
      <c r="G25" s="29"/>
      <c r="H25" s="29"/>
      <c r="I25" s="29"/>
      <c r="J25" s="29"/>
      <c r="K25" s="29"/>
    </row>
    <row r="26" spans="1:11" ht="12.75">
      <c r="A26" s="791"/>
      <c r="B26" s="792"/>
      <c r="C26" s="792"/>
      <c r="D26" s="755"/>
      <c r="E26" s="755"/>
      <c r="F26" s="778">
        <f t="shared" si="0"/>
        <v>0</v>
      </c>
      <c r="G26" s="29"/>
      <c r="H26" s="29"/>
      <c r="I26" s="29"/>
      <c r="J26" s="29"/>
      <c r="K26" s="29"/>
    </row>
    <row r="27" spans="1:11" ht="12.75">
      <c r="A27" s="791"/>
      <c r="B27" s="792"/>
      <c r="C27" s="792"/>
      <c r="D27" s="755"/>
      <c r="E27" s="755"/>
      <c r="F27" s="778">
        <f t="shared" si="0"/>
        <v>0</v>
      </c>
      <c r="G27" s="29"/>
      <c r="H27" s="29"/>
      <c r="I27" s="29"/>
      <c r="J27" s="29"/>
      <c r="K27" s="29"/>
    </row>
    <row r="28" spans="1:11" ht="12.75">
      <c r="A28" s="791"/>
      <c r="B28" s="792"/>
      <c r="C28" s="792"/>
      <c r="D28" s="755"/>
      <c r="E28" s="755"/>
      <c r="F28" s="778">
        <f t="shared" si="0"/>
        <v>0</v>
      </c>
      <c r="G28" s="29"/>
      <c r="H28" s="29"/>
      <c r="I28" s="29"/>
      <c r="J28" s="29"/>
      <c r="K28" s="29"/>
    </row>
    <row r="29" spans="1:11" ht="12.75">
      <c r="A29" s="791"/>
      <c r="B29" s="792"/>
      <c r="C29" s="792"/>
      <c r="D29" s="755"/>
      <c r="E29" s="755"/>
      <c r="F29" s="778">
        <f t="shared" si="0"/>
        <v>0</v>
      </c>
      <c r="G29" s="29"/>
      <c r="H29" s="29"/>
      <c r="I29" s="29"/>
      <c r="J29" s="29"/>
      <c r="K29" s="29"/>
    </row>
    <row r="30" spans="1:11" ht="12.75">
      <c r="A30" s="791"/>
      <c r="B30" s="792"/>
      <c r="C30" s="792"/>
      <c r="D30" s="755"/>
      <c r="E30" s="755"/>
      <c r="F30" s="778">
        <f t="shared" si="0"/>
        <v>0</v>
      </c>
      <c r="G30" s="29"/>
      <c r="H30" s="29"/>
      <c r="I30" s="29"/>
      <c r="J30" s="29"/>
      <c r="K30" s="29"/>
    </row>
    <row r="31" spans="1:11" ht="12.75">
      <c r="A31" s="791"/>
      <c r="B31" s="792"/>
      <c r="C31" s="792"/>
      <c r="D31" s="755"/>
      <c r="E31" s="755"/>
      <c r="F31" s="778">
        <f t="shared" si="0"/>
        <v>0</v>
      </c>
      <c r="G31" s="29"/>
      <c r="H31" s="29"/>
      <c r="I31" s="29"/>
      <c r="J31" s="29"/>
      <c r="K31" s="29"/>
    </row>
    <row r="32" spans="1:11" ht="12.75">
      <c r="A32" s="791"/>
      <c r="B32" s="792"/>
      <c r="C32" s="792"/>
      <c r="D32" s="755"/>
      <c r="E32" s="755"/>
      <c r="F32" s="778">
        <f t="shared" si="0"/>
        <v>0</v>
      </c>
      <c r="G32" s="29"/>
      <c r="H32" s="29"/>
      <c r="I32" s="29"/>
      <c r="J32" s="29"/>
      <c r="K32" s="29"/>
    </row>
    <row r="33" spans="1:11" ht="12.75">
      <c r="A33" s="791"/>
      <c r="B33" s="792"/>
      <c r="C33" s="792"/>
      <c r="D33" s="755"/>
      <c r="E33" s="755"/>
      <c r="F33" s="778">
        <f t="shared" si="0"/>
        <v>0</v>
      </c>
      <c r="G33" s="29"/>
      <c r="H33" s="29"/>
      <c r="I33" s="29"/>
      <c r="J33" s="29"/>
      <c r="K33" s="29"/>
    </row>
    <row r="34" spans="1:11" ht="12.75">
      <c r="A34" s="791"/>
      <c r="B34" s="792"/>
      <c r="C34" s="792"/>
      <c r="D34" s="755"/>
      <c r="E34" s="755"/>
      <c r="F34" s="778">
        <f t="shared" si="0"/>
        <v>0</v>
      </c>
      <c r="G34" s="29"/>
      <c r="H34" s="29"/>
      <c r="I34" s="29"/>
      <c r="J34" s="29"/>
      <c r="K34" s="29"/>
    </row>
    <row r="35" spans="1:11" ht="12.75">
      <c r="A35" s="791"/>
      <c r="B35" s="792"/>
      <c r="C35" s="792"/>
      <c r="D35" s="755"/>
      <c r="E35" s="755"/>
      <c r="F35" s="778">
        <f t="shared" si="0"/>
        <v>0</v>
      </c>
      <c r="G35" s="29"/>
      <c r="H35" s="29"/>
      <c r="I35" s="29"/>
      <c r="J35" s="29"/>
      <c r="K35" s="29"/>
    </row>
    <row r="36" spans="1:11" ht="12.75">
      <c r="A36" s="791"/>
      <c r="B36" s="792"/>
      <c r="C36" s="792"/>
      <c r="D36" s="755"/>
      <c r="E36" s="755"/>
      <c r="F36" s="778">
        <f t="shared" si="0"/>
        <v>0</v>
      </c>
      <c r="G36" s="29"/>
      <c r="H36" s="29"/>
      <c r="I36" s="29"/>
      <c r="J36" s="29"/>
      <c r="K36" s="29"/>
    </row>
    <row r="37" spans="1:11" ht="12.75">
      <c r="A37" s="791"/>
      <c r="B37" s="792"/>
      <c r="C37" s="792"/>
      <c r="D37" s="755"/>
      <c r="E37" s="755"/>
      <c r="F37" s="778">
        <f t="shared" si="0"/>
        <v>0</v>
      </c>
      <c r="G37" s="29"/>
      <c r="H37" s="29"/>
      <c r="I37" s="29"/>
      <c r="J37" s="29"/>
      <c r="K37" s="29"/>
    </row>
    <row r="38" spans="1:11" ht="12.75">
      <c r="A38" s="791"/>
      <c r="B38" s="792"/>
      <c r="C38" s="792"/>
      <c r="D38" s="755"/>
      <c r="E38" s="755"/>
      <c r="F38" s="778">
        <f t="shared" si="0"/>
        <v>0</v>
      </c>
      <c r="G38" s="29"/>
      <c r="H38" s="29"/>
      <c r="I38" s="29"/>
      <c r="J38" s="29"/>
      <c r="K38" s="29"/>
    </row>
    <row r="39" spans="1:11" ht="12.75">
      <c r="A39" s="791"/>
      <c r="B39" s="792"/>
      <c r="C39" s="792"/>
      <c r="D39" s="755"/>
      <c r="E39" s="755"/>
      <c r="F39" s="778">
        <f t="shared" si="0"/>
        <v>0</v>
      </c>
      <c r="G39" s="29"/>
      <c r="H39" s="29"/>
      <c r="I39" s="29"/>
      <c r="J39" s="29"/>
      <c r="K39" s="29"/>
    </row>
    <row r="40" spans="1:11" ht="12.75">
      <c r="A40" s="791"/>
      <c r="B40" s="792"/>
      <c r="C40" s="792"/>
      <c r="D40" s="755"/>
      <c r="E40" s="755"/>
      <c r="F40" s="778">
        <f t="shared" si="0"/>
        <v>0</v>
      </c>
      <c r="G40" s="29"/>
      <c r="H40" s="29"/>
      <c r="I40" s="29"/>
      <c r="J40" s="29"/>
      <c r="K40" s="29"/>
    </row>
    <row r="41" spans="1:11" ht="12.75">
      <c r="A41" s="791"/>
      <c r="B41" s="792"/>
      <c r="C41" s="792"/>
      <c r="D41" s="755"/>
      <c r="E41" s="755"/>
      <c r="F41" s="778">
        <f t="shared" si="0"/>
        <v>0</v>
      </c>
      <c r="G41" s="29"/>
      <c r="H41" s="29"/>
      <c r="I41" s="29"/>
      <c r="J41" s="29"/>
      <c r="K41" s="29"/>
    </row>
    <row r="42" spans="1:11" ht="12.75">
      <c r="A42" s="791"/>
      <c r="B42" s="792"/>
      <c r="C42" s="792"/>
      <c r="D42" s="755"/>
      <c r="E42" s="755"/>
      <c r="F42" s="778">
        <f t="shared" si="0"/>
        <v>0</v>
      </c>
      <c r="G42" s="29"/>
      <c r="H42" s="29"/>
      <c r="I42" s="29"/>
      <c r="J42" s="29"/>
      <c r="K42" s="29"/>
    </row>
    <row r="43" spans="1:11" ht="12.75">
      <c r="A43" s="779" t="s">
        <v>1051</v>
      </c>
      <c r="B43" s="79"/>
      <c r="C43" s="79"/>
      <c r="D43" s="80">
        <f>SUM(D24:D42)</f>
        <v>0</v>
      </c>
      <c r="E43" s="80">
        <f>SUM(E24:E42)</f>
        <v>0</v>
      </c>
      <c r="F43" s="780">
        <f>SUM(F24:F42)</f>
        <v>0</v>
      </c>
      <c r="G43" s="29"/>
      <c r="H43" s="29"/>
      <c r="I43" s="29"/>
      <c r="J43" s="29"/>
      <c r="K43" s="29"/>
    </row>
    <row r="44" spans="1:11" ht="12.75">
      <c r="A44" s="375"/>
      <c r="B44" s="36"/>
      <c r="C44" s="36"/>
      <c r="D44" s="36"/>
      <c r="E44" s="36"/>
      <c r="F44" s="376"/>
      <c r="G44" s="29"/>
      <c r="H44" s="29"/>
      <c r="I44" s="29"/>
      <c r="J44" s="29"/>
      <c r="K44" s="29"/>
    </row>
    <row r="45" spans="1:11" ht="20.25">
      <c r="A45" s="775" t="s">
        <v>572</v>
      </c>
      <c r="B45" s="65"/>
      <c r="C45" s="65"/>
      <c r="D45" s="65"/>
      <c r="E45" s="94"/>
      <c r="F45" s="411"/>
      <c r="G45" s="29"/>
      <c r="H45" s="29"/>
      <c r="I45" s="29"/>
      <c r="J45" s="29"/>
      <c r="K45" s="29"/>
    </row>
    <row r="46" spans="1:11" ht="8.25" customHeight="1">
      <c r="A46" s="412"/>
      <c r="B46" s="65"/>
      <c r="C46" s="65"/>
      <c r="D46" s="65"/>
      <c r="E46" s="65"/>
      <c r="F46" s="411"/>
      <c r="G46" s="29"/>
      <c r="H46" s="29"/>
      <c r="I46" s="29"/>
      <c r="J46" s="29"/>
      <c r="K46" s="29"/>
    </row>
    <row r="47" spans="1:6" ht="12.75">
      <c r="A47" s="776" t="s">
        <v>1057</v>
      </c>
      <c r="B47" s="74" t="s">
        <v>638</v>
      </c>
      <c r="C47" s="74" t="s">
        <v>1059</v>
      </c>
      <c r="D47" s="74" t="s">
        <v>1060</v>
      </c>
      <c r="E47" s="74" t="s">
        <v>1061</v>
      </c>
      <c r="F47" s="777" t="s">
        <v>1062</v>
      </c>
    </row>
    <row r="48" spans="1:6" ht="12.75">
      <c r="A48" s="791"/>
      <c r="B48" s="792"/>
      <c r="C48" s="792"/>
      <c r="D48" s="755"/>
      <c r="E48" s="755"/>
      <c r="F48" s="778">
        <f>+D48+E48</f>
        <v>0</v>
      </c>
    </row>
    <row r="49" spans="1:6" ht="12.75">
      <c r="A49" s="791"/>
      <c r="B49" s="792"/>
      <c r="C49" s="792"/>
      <c r="D49" s="755"/>
      <c r="E49" s="755"/>
      <c r="F49" s="778">
        <f aca="true" t="shared" si="1" ref="F49:F58">+D49+E49</f>
        <v>0</v>
      </c>
    </row>
    <row r="50" spans="1:6" ht="12.75">
      <c r="A50" s="791"/>
      <c r="B50" s="792"/>
      <c r="C50" s="792"/>
      <c r="D50" s="755"/>
      <c r="E50" s="755"/>
      <c r="F50" s="778">
        <f t="shared" si="1"/>
        <v>0</v>
      </c>
    </row>
    <row r="51" spans="1:6" ht="12.75">
      <c r="A51" s="791"/>
      <c r="B51" s="792"/>
      <c r="C51" s="792"/>
      <c r="D51" s="755"/>
      <c r="E51" s="755"/>
      <c r="F51" s="778">
        <f t="shared" si="1"/>
        <v>0</v>
      </c>
    </row>
    <row r="52" spans="1:6" ht="12.75">
      <c r="A52" s="791"/>
      <c r="B52" s="792"/>
      <c r="C52" s="792"/>
      <c r="D52" s="755"/>
      <c r="E52" s="755"/>
      <c r="F52" s="778">
        <f t="shared" si="1"/>
        <v>0</v>
      </c>
    </row>
    <row r="53" spans="1:6" ht="12.75">
      <c r="A53" s="791"/>
      <c r="B53" s="792"/>
      <c r="C53" s="792"/>
      <c r="D53" s="755"/>
      <c r="E53" s="755"/>
      <c r="F53" s="778">
        <f t="shared" si="1"/>
        <v>0</v>
      </c>
    </row>
    <row r="54" spans="1:6" ht="12.75">
      <c r="A54" s="791"/>
      <c r="B54" s="792"/>
      <c r="C54" s="792"/>
      <c r="D54" s="755"/>
      <c r="E54" s="755"/>
      <c r="F54" s="778">
        <f t="shared" si="1"/>
        <v>0</v>
      </c>
    </row>
    <row r="55" spans="1:6" ht="12.75">
      <c r="A55" s="791"/>
      <c r="B55" s="792"/>
      <c r="C55" s="792"/>
      <c r="D55" s="755"/>
      <c r="E55" s="755"/>
      <c r="F55" s="778">
        <f t="shared" si="1"/>
        <v>0</v>
      </c>
    </row>
    <row r="56" spans="1:6" ht="12.75">
      <c r="A56" s="791"/>
      <c r="B56" s="792"/>
      <c r="C56" s="792"/>
      <c r="D56" s="755"/>
      <c r="E56" s="755"/>
      <c r="F56" s="778">
        <f t="shared" si="1"/>
        <v>0</v>
      </c>
    </row>
    <row r="57" spans="1:6" ht="12.75">
      <c r="A57" s="791"/>
      <c r="B57" s="792"/>
      <c r="C57" s="792"/>
      <c r="D57" s="755"/>
      <c r="E57" s="755"/>
      <c r="F57" s="778">
        <f t="shared" si="1"/>
        <v>0</v>
      </c>
    </row>
    <row r="58" spans="1:6" ht="12.75">
      <c r="A58" s="791"/>
      <c r="B58" s="792"/>
      <c r="C58" s="792"/>
      <c r="D58" s="755"/>
      <c r="E58" s="755"/>
      <c r="F58" s="778">
        <f t="shared" si="1"/>
        <v>0</v>
      </c>
    </row>
    <row r="59" spans="1:6" ht="13.5" thickBot="1">
      <c r="A59" s="781" t="s">
        <v>1051</v>
      </c>
      <c r="B59" s="782"/>
      <c r="C59" s="782"/>
      <c r="D59" s="783">
        <f>SUM(D48:D58)</f>
        <v>0</v>
      </c>
      <c r="E59" s="783">
        <f>SUM(E48:E58)</f>
        <v>0</v>
      </c>
      <c r="F59" s="784">
        <f>SUM(F48:F58)</f>
        <v>0</v>
      </c>
    </row>
    <row r="60" spans="1:6" ht="18.75">
      <c r="A60" s="2308" t="str">
        <f>IF(OR(E8="",A10="",E20=""),"Il manque des réponses sur cette feuille !!!!","")</f>
        <v>Il manque des réponses sur cette feuille !!!!</v>
      </c>
      <c r="B60" s="2308"/>
      <c r="C60" s="2308"/>
      <c r="D60" s="2308"/>
      <c r="E60" s="2308"/>
      <c r="F60" s="2308"/>
    </row>
    <row r="111" ht="15">
      <c r="A111" s="4" t="s">
        <v>346</v>
      </c>
    </row>
    <row r="112" spans="1:2" ht="15">
      <c r="A112" s="4" t="s">
        <v>396</v>
      </c>
      <c r="B112" s="4" t="s">
        <v>409</v>
      </c>
    </row>
    <row r="113" spans="1:2" ht="15">
      <c r="A113" s="4" t="s">
        <v>397</v>
      </c>
      <c r="B113" s="4" t="s">
        <v>410</v>
      </c>
    </row>
    <row r="114" ht="15">
      <c r="A114" s="4" t="s">
        <v>398</v>
      </c>
    </row>
    <row r="115" ht="15">
      <c r="A115" s="4" t="s">
        <v>399</v>
      </c>
    </row>
    <row r="116" ht="15">
      <c r="A116" s="4" t="s">
        <v>400</v>
      </c>
    </row>
    <row r="117" ht="15">
      <c r="A117" s="4" t="s">
        <v>401</v>
      </c>
    </row>
    <row r="118" ht="15">
      <c r="A118" s="4" t="s">
        <v>402</v>
      </c>
    </row>
    <row r="119" ht="15">
      <c r="A119" s="4" t="s">
        <v>403</v>
      </c>
    </row>
    <row r="120" ht="15">
      <c r="A120" s="4" t="s">
        <v>404</v>
      </c>
    </row>
    <row r="121" ht="15">
      <c r="A121" s="4" t="s">
        <v>405</v>
      </c>
    </row>
    <row r="122" ht="15">
      <c r="A122" s="4" t="s">
        <v>406</v>
      </c>
    </row>
    <row r="123" ht="15">
      <c r="A123" s="4" t="s">
        <v>407</v>
      </c>
    </row>
  </sheetData>
  <sheetProtection password="E2A3" sheet="1" objects="1" scenarios="1"/>
  <mergeCells count="4">
    <mergeCell ref="A10:F18"/>
    <mergeCell ref="E20:F20"/>
    <mergeCell ref="A20:D20"/>
    <mergeCell ref="A60:F60"/>
  </mergeCells>
  <dataValidations count="2">
    <dataValidation type="list" allowBlank="1" showInputMessage="1" showErrorMessage="1" sqref="E8">
      <formula1>$A$111:$A$123</formula1>
    </dataValidation>
    <dataValidation type="list" allowBlank="1" showInputMessage="1" showErrorMessage="1" sqref="E20:F20">
      <formula1>$B$112:$B$113</formula1>
    </dataValidation>
  </dataValidations>
  <printOptions horizontalCentered="1"/>
  <pageMargins left="0.3937007874015748" right="0.2362204724409449" top="0.5905511811023623" bottom="0.5905511811023623" header="0.3937007874015748" footer="0.5118110236220472"/>
  <pageSetup horizontalDpi="300" verticalDpi="300" orientation="portrait" paperSize="9" scale="90" r:id="rId1"/>
  <headerFooter alignWithMargins="0">
    <oddHeader>&amp;C&amp;"Arial,Gras"&amp;14&amp;A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Zeros="0" zoomScale="90" zoomScaleNormal="90" zoomScalePageLayoutView="0" workbookViewId="0" topLeftCell="A4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" sqref="O4"/>
    </sheetView>
  </sheetViews>
  <sheetFormatPr defaultColWidth="11.421875" defaultRowHeight="12.75"/>
  <cols>
    <col min="1" max="1" width="26.00390625" style="11" customWidth="1"/>
    <col min="2" max="4" width="10.7109375" style="11" customWidth="1"/>
    <col min="5" max="5" width="13.140625" style="11" customWidth="1"/>
    <col min="6" max="12" width="10.7109375" style="11" customWidth="1"/>
    <col min="13" max="13" width="12.00390625" style="11" customWidth="1"/>
    <col min="14" max="14" width="10.7109375" style="11" customWidth="1"/>
    <col min="15" max="15" width="10.140625" style="11" customWidth="1"/>
    <col min="16" max="16" width="11.8515625" style="11" customWidth="1"/>
  </cols>
  <sheetData>
    <row r="1" spans="1:15" ht="23.25">
      <c r="A1" s="836"/>
      <c r="B1" s="837"/>
      <c r="C1" s="838"/>
      <c r="D1" s="839"/>
      <c r="E1" s="840"/>
      <c r="F1" s="840"/>
      <c r="G1" s="840"/>
      <c r="H1" s="840"/>
      <c r="I1" s="838"/>
      <c r="J1" s="838"/>
      <c r="K1" s="839"/>
      <c r="L1" s="839"/>
      <c r="M1" s="1362" t="s">
        <v>553</v>
      </c>
      <c r="N1" s="1361" t="s">
        <v>315</v>
      </c>
      <c r="O1" s="841" t="s">
        <v>941</v>
      </c>
    </row>
    <row r="2" spans="1:15" ht="16.5">
      <c r="A2" s="842"/>
      <c r="B2" s="22"/>
      <c r="C2" s="32"/>
      <c r="D2" s="5"/>
      <c r="E2" s="50"/>
      <c r="F2" s="50"/>
      <c r="G2" s="50"/>
      <c r="H2" s="50"/>
      <c r="I2" s="32"/>
      <c r="J2" s="32"/>
      <c r="K2" s="5"/>
      <c r="L2" s="50"/>
      <c r="M2" s="50"/>
      <c r="N2" s="64" t="s">
        <v>550</v>
      </c>
      <c r="O2" s="1304" t="s">
        <v>551</v>
      </c>
    </row>
    <row r="3" spans="1:15" ht="16.5">
      <c r="A3" s="582" t="s">
        <v>913</v>
      </c>
      <c r="B3" s="35">
        <f>'A1'!$B$6</f>
        <v>0</v>
      </c>
      <c r="C3" s="37"/>
      <c r="D3" s="51"/>
      <c r="E3" s="50"/>
      <c r="F3" s="50"/>
      <c r="G3" s="50"/>
      <c r="H3" s="50"/>
      <c r="I3" s="37"/>
      <c r="J3" s="37"/>
      <c r="K3" s="64"/>
      <c r="L3" s="51"/>
      <c r="M3" s="50"/>
      <c r="N3" s="64" t="s">
        <v>908</v>
      </c>
      <c r="O3" s="770">
        <f>'A1'!$C$7</f>
        <v>0</v>
      </c>
    </row>
    <row r="4" spans="1:15" ht="16.5">
      <c r="A4" s="843" t="s">
        <v>914</v>
      </c>
      <c r="B4" s="43">
        <f>'A1'!$G$6</f>
        <v>0</v>
      </c>
      <c r="C4" s="45"/>
      <c r="D4" s="44"/>
      <c r="E4" s="60"/>
      <c r="F4" s="60"/>
      <c r="G4" s="60"/>
      <c r="H4" s="60"/>
      <c r="I4" s="45"/>
      <c r="J4" s="45"/>
      <c r="K4" s="44"/>
      <c r="L4" s="60"/>
      <c r="M4" s="60"/>
      <c r="N4" s="169" t="s">
        <v>910</v>
      </c>
      <c r="O4" s="844">
        <f>'A1'!$C$8</f>
        <v>0</v>
      </c>
    </row>
    <row r="5" spans="1:15" ht="21" thickBot="1">
      <c r="A5" s="853" t="s">
        <v>1077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5"/>
    </row>
    <row r="6" spans="1:15" s="29" customFormat="1" ht="18.75" customHeight="1">
      <c r="A6" s="856"/>
      <c r="B6" s="857" t="s">
        <v>1078</v>
      </c>
      <c r="C6" s="654"/>
      <c r="D6" s="654"/>
      <c r="E6" s="654"/>
      <c r="F6" s="654"/>
      <c r="G6" s="858"/>
      <c r="H6" s="859" t="s">
        <v>1079</v>
      </c>
      <c r="I6" s="859"/>
      <c r="J6" s="859" t="s">
        <v>1080</v>
      </c>
      <c r="K6" s="859"/>
      <c r="L6" s="857" t="s">
        <v>1081</v>
      </c>
      <c r="M6" s="654"/>
      <c r="N6" s="654"/>
      <c r="O6" s="655"/>
    </row>
    <row r="7" spans="1:15" s="29" customFormat="1" ht="15" customHeight="1">
      <c r="A7" s="845" t="s">
        <v>1082</v>
      </c>
      <c r="B7" s="96" t="s">
        <v>1037</v>
      </c>
      <c r="C7" s="96" t="s">
        <v>1083</v>
      </c>
      <c r="D7" s="96" t="s">
        <v>1084</v>
      </c>
      <c r="E7" s="96" t="s">
        <v>1084</v>
      </c>
      <c r="F7" s="96" t="s">
        <v>1038</v>
      </c>
      <c r="G7" s="96" t="s">
        <v>1036</v>
      </c>
      <c r="H7" s="97" t="s">
        <v>1085</v>
      </c>
      <c r="I7" s="97" t="s">
        <v>1036</v>
      </c>
      <c r="J7" s="97" t="s">
        <v>1086</v>
      </c>
      <c r="K7" s="97" t="s">
        <v>1087</v>
      </c>
      <c r="L7" s="97" t="s">
        <v>1088</v>
      </c>
      <c r="M7" s="97" t="s">
        <v>1089</v>
      </c>
      <c r="N7" s="97" t="s">
        <v>1090</v>
      </c>
      <c r="O7" s="846" t="s">
        <v>1091</v>
      </c>
    </row>
    <row r="8" spans="1:15" s="29" customFormat="1" ht="15" customHeight="1" thickBot="1">
      <c r="A8" s="860"/>
      <c r="B8" s="861" t="s">
        <v>1092</v>
      </c>
      <c r="C8" s="861" t="s">
        <v>1093</v>
      </c>
      <c r="D8" s="861" t="s">
        <v>1094</v>
      </c>
      <c r="E8" s="861" t="s">
        <v>1095</v>
      </c>
      <c r="F8" s="861" t="s">
        <v>1092</v>
      </c>
      <c r="G8" s="861" t="s">
        <v>1049</v>
      </c>
      <c r="H8" s="862" t="s">
        <v>1096</v>
      </c>
      <c r="I8" s="862"/>
      <c r="J8" s="862" t="s">
        <v>1097</v>
      </c>
      <c r="K8" s="862"/>
      <c r="L8" s="862" t="s">
        <v>1092</v>
      </c>
      <c r="M8" s="862"/>
      <c r="N8" s="862"/>
      <c r="O8" s="863" t="s">
        <v>1092</v>
      </c>
    </row>
    <row r="9" spans="1:15" s="29" customFormat="1" ht="16.5" customHeight="1">
      <c r="A9" s="715"/>
      <c r="B9" s="714"/>
      <c r="C9" s="714"/>
      <c r="D9" s="714"/>
      <c r="E9" s="714"/>
      <c r="F9" s="1180">
        <f>+B9-C9-D9+E9</f>
        <v>0</v>
      </c>
      <c r="G9" s="864"/>
      <c r="H9" s="865">
        <f>F9/(1+G9)</f>
        <v>0</v>
      </c>
      <c r="I9" s="864"/>
      <c r="J9" s="1837"/>
      <c r="K9" s="1625">
        <f>H9*I9</f>
        <v>0</v>
      </c>
      <c r="L9" s="865"/>
      <c r="M9" s="865">
        <f>IF(K9&gt;L9,K9-L9,0)</f>
        <v>0</v>
      </c>
      <c r="N9" s="865">
        <f>IF(L9&gt;K9,L9-K9,0)</f>
        <v>0</v>
      </c>
      <c r="O9" s="1626">
        <f>+L9+M9-N9</f>
        <v>0</v>
      </c>
    </row>
    <row r="10" spans="1:15" s="29" customFormat="1" ht="16.5" customHeight="1">
      <c r="A10" s="715"/>
      <c r="B10" s="714"/>
      <c r="C10" s="714"/>
      <c r="D10" s="714"/>
      <c r="E10" s="714"/>
      <c r="F10" s="1180">
        <f aca="true" t="shared" si="0" ref="F10:F30">+B10-C10-D10+E10</f>
        <v>0</v>
      </c>
      <c r="G10" s="864"/>
      <c r="H10" s="865">
        <f aca="true" t="shared" si="1" ref="H10:H30">F10/(1+G10)</f>
        <v>0</v>
      </c>
      <c r="I10" s="864"/>
      <c r="J10" s="1837"/>
      <c r="K10" s="1625">
        <f aca="true" t="shared" si="2" ref="K10:K30">H10*I10</f>
        <v>0</v>
      </c>
      <c r="L10" s="865"/>
      <c r="M10" s="865">
        <f aca="true" t="shared" si="3" ref="M10:M30">IF(K10&gt;L10,K10-L10,0)</f>
        <v>0</v>
      </c>
      <c r="N10" s="865"/>
      <c r="O10" s="1626">
        <f aca="true" t="shared" si="4" ref="O10:O30">+L10+M10-N10</f>
        <v>0</v>
      </c>
    </row>
    <row r="11" spans="1:15" s="29" customFormat="1" ht="16.5" customHeight="1">
      <c r="A11" s="715"/>
      <c r="B11" s="714"/>
      <c r="C11" s="714"/>
      <c r="D11" s="714"/>
      <c r="E11" s="714"/>
      <c r="F11" s="1180">
        <f t="shared" si="0"/>
        <v>0</v>
      </c>
      <c r="G11" s="864"/>
      <c r="H11" s="865">
        <f t="shared" si="1"/>
        <v>0</v>
      </c>
      <c r="I11" s="864"/>
      <c r="J11" s="1837"/>
      <c r="K11" s="1625">
        <f t="shared" si="2"/>
        <v>0</v>
      </c>
      <c r="L11" s="865"/>
      <c r="M11" s="865">
        <f t="shared" si="3"/>
        <v>0</v>
      </c>
      <c r="N11" s="865"/>
      <c r="O11" s="1626">
        <f t="shared" si="4"/>
        <v>0</v>
      </c>
    </row>
    <row r="12" spans="1:15" s="29" customFormat="1" ht="16.5" customHeight="1">
      <c r="A12" s="715"/>
      <c r="B12" s="714"/>
      <c r="C12" s="714"/>
      <c r="D12" s="714"/>
      <c r="E12" s="714"/>
      <c r="F12" s="1180">
        <f t="shared" si="0"/>
        <v>0</v>
      </c>
      <c r="G12" s="864"/>
      <c r="H12" s="865">
        <f t="shared" si="1"/>
        <v>0</v>
      </c>
      <c r="I12" s="864"/>
      <c r="J12" s="1837"/>
      <c r="K12" s="1625">
        <f t="shared" si="2"/>
        <v>0</v>
      </c>
      <c r="L12" s="865"/>
      <c r="M12" s="865">
        <f t="shared" si="3"/>
        <v>0</v>
      </c>
      <c r="N12" s="865">
        <f aca="true" t="shared" si="5" ref="N12:N30">IF(L12&gt;K12,L12-K12,0)</f>
        <v>0</v>
      </c>
      <c r="O12" s="1626">
        <f t="shared" si="4"/>
        <v>0</v>
      </c>
    </row>
    <row r="13" spans="1:15" s="56" customFormat="1" ht="16.5" customHeight="1">
      <c r="A13" s="715"/>
      <c r="B13" s="714"/>
      <c r="C13" s="714"/>
      <c r="D13" s="714"/>
      <c r="E13" s="714"/>
      <c r="F13" s="1180">
        <f t="shared" si="0"/>
        <v>0</v>
      </c>
      <c r="G13" s="864"/>
      <c r="H13" s="865">
        <f t="shared" si="1"/>
        <v>0</v>
      </c>
      <c r="I13" s="864"/>
      <c r="J13" s="1837"/>
      <c r="K13" s="1625">
        <f t="shared" si="2"/>
        <v>0</v>
      </c>
      <c r="L13" s="865"/>
      <c r="M13" s="865">
        <f t="shared" si="3"/>
        <v>0</v>
      </c>
      <c r="N13" s="865">
        <f t="shared" si="5"/>
        <v>0</v>
      </c>
      <c r="O13" s="1626">
        <f t="shared" si="4"/>
        <v>0</v>
      </c>
    </row>
    <row r="14" spans="1:15" s="56" customFormat="1" ht="16.5" customHeight="1">
      <c r="A14" s="715"/>
      <c r="B14" s="714"/>
      <c r="C14" s="714"/>
      <c r="D14" s="714"/>
      <c r="E14" s="714"/>
      <c r="F14" s="1180">
        <f t="shared" si="0"/>
        <v>0</v>
      </c>
      <c r="G14" s="864"/>
      <c r="H14" s="865">
        <f t="shared" si="1"/>
        <v>0</v>
      </c>
      <c r="I14" s="864"/>
      <c r="J14" s="1837"/>
      <c r="K14" s="1625">
        <f t="shared" si="2"/>
        <v>0</v>
      </c>
      <c r="L14" s="865"/>
      <c r="M14" s="865">
        <f t="shared" si="3"/>
        <v>0</v>
      </c>
      <c r="N14" s="865">
        <f t="shared" si="5"/>
        <v>0</v>
      </c>
      <c r="O14" s="1626">
        <f t="shared" si="4"/>
        <v>0</v>
      </c>
    </row>
    <row r="15" spans="1:15" s="56" customFormat="1" ht="16.5" customHeight="1">
      <c r="A15" s="715"/>
      <c r="B15" s="714"/>
      <c r="C15" s="714"/>
      <c r="D15" s="714"/>
      <c r="E15" s="714"/>
      <c r="F15" s="1180">
        <f t="shared" si="0"/>
        <v>0</v>
      </c>
      <c r="G15" s="864"/>
      <c r="H15" s="865">
        <f t="shared" si="1"/>
        <v>0</v>
      </c>
      <c r="I15" s="864"/>
      <c r="J15" s="1837"/>
      <c r="K15" s="1625">
        <f t="shared" si="2"/>
        <v>0</v>
      </c>
      <c r="L15" s="865"/>
      <c r="M15" s="865">
        <f t="shared" si="3"/>
        <v>0</v>
      </c>
      <c r="N15" s="865">
        <f t="shared" si="5"/>
        <v>0</v>
      </c>
      <c r="O15" s="1626">
        <f t="shared" si="4"/>
        <v>0</v>
      </c>
    </row>
    <row r="16" spans="1:15" s="56" customFormat="1" ht="16.5" customHeight="1">
      <c r="A16" s="715"/>
      <c r="B16" s="714"/>
      <c r="C16" s="714"/>
      <c r="D16" s="714"/>
      <c r="E16" s="714"/>
      <c r="F16" s="1180">
        <f t="shared" si="0"/>
        <v>0</v>
      </c>
      <c r="G16" s="864"/>
      <c r="H16" s="865">
        <f t="shared" si="1"/>
        <v>0</v>
      </c>
      <c r="I16" s="864"/>
      <c r="J16" s="1837"/>
      <c r="K16" s="1625">
        <f t="shared" si="2"/>
        <v>0</v>
      </c>
      <c r="L16" s="865"/>
      <c r="M16" s="865">
        <f t="shared" si="3"/>
        <v>0</v>
      </c>
      <c r="N16" s="865">
        <f t="shared" si="5"/>
        <v>0</v>
      </c>
      <c r="O16" s="1626">
        <f t="shared" si="4"/>
        <v>0</v>
      </c>
    </row>
    <row r="17" spans="1:15" s="95" customFormat="1" ht="16.5" customHeight="1">
      <c r="A17" s="715"/>
      <c r="B17" s="714"/>
      <c r="C17" s="714"/>
      <c r="D17" s="714"/>
      <c r="E17" s="714"/>
      <c r="F17" s="1180">
        <f t="shared" si="0"/>
        <v>0</v>
      </c>
      <c r="G17" s="864"/>
      <c r="H17" s="865">
        <f t="shared" si="1"/>
        <v>0</v>
      </c>
      <c r="I17" s="864"/>
      <c r="J17" s="1837"/>
      <c r="K17" s="1625">
        <f t="shared" si="2"/>
        <v>0</v>
      </c>
      <c r="L17" s="865"/>
      <c r="M17" s="865">
        <f t="shared" si="3"/>
        <v>0</v>
      </c>
      <c r="N17" s="865">
        <f t="shared" si="5"/>
        <v>0</v>
      </c>
      <c r="O17" s="1626">
        <f t="shared" si="4"/>
        <v>0</v>
      </c>
    </row>
    <row r="18" spans="1:15" s="56" customFormat="1" ht="16.5" customHeight="1">
      <c r="A18" s="715"/>
      <c r="B18" s="714"/>
      <c r="C18" s="714"/>
      <c r="D18" s="714"/>
      <c r="E18" s="714"/>
      <c r="F18" s="1180">
        <f t="shared" si="0"/>
        <v>0</v>
      </c>
      <c r="G18" s="864"/>
      <c r="H18" s="865">
        <f t="shared" si="1"/>
        <v>0</v>
      </c>
      <c r="I18" s="864"/>
      <c r="J18" s="1837"/>
      <c r="K18" s="1625">
        <f t="shared" si="2"/>
        <v>0</v>
      </c>
      <c r="L18" s="865"/>
      <c r="M18" s="865">
        <f t="shared" si="3"/>
        <v>0</v>
      </c>
      <c r="N18" s="865">
        <f t="shared" si="5"/>
        <v>0</v>
      </c>
      <c r="O18" s="1626">
        <f t="shared" si="4"/>
        <v>0</v>
      </c>
    </row>
    <row r="19" spans="1:15" s="95" customFormat="1" ht="16.5" customHeight="1">
      <c r="A19" s="715"/>
      <c r="B19" s="714"/>
      <c r="C19" s="714"/>
      <c r="D19" s="714"/>
      <c r="E19" s="714"/>
      <c r="F19" s="1180">
        <f t="shared" si="0"/>
        <v>0</v>
      </c>
      <c r="G19" s="864"/>
      <c r="H19" s="865">
        <f t="shared" si="1"/>
        <v>0</v>
      </c>
      <c r="I19" s="864"/>
      <c r="J19" s="1837"/>
      <c r="K19" s="1625">
        <f t="shared" si="2"/>
        <v>0</v>
      </c>
      <c r="L19" s="865"/>
      <c r="M19" s="865">
        <f t="shared" si="3"/>
        <v>0</v>
      </c>
      <c r="N19" s="865">
        <f t="shared" si="5"/>
        <v>0</v>
      </c>
      <c r="O19" s="1626">
        <f t="shared" si="4"/>
        <v>0</v>
      </c>
    </row>
    <row r="20" spans="1:15" s="56" customFormat="1" ht="16.5" customHeight="1">
      <c r="A20" s="715"/>
      <c r="B20" s="714"/>
      <c r="C20" s="714"/>
      <c r="D20" s="714"/>
      <c r="E20" s="714"/>
      <c r="F20" s="1180">
        <f t="shared" si="0"/>
        <v>0</v>
      </c>
      <c r="G20" s="864"/>
      <c r="H20" s="865">
        <f t="shared" si="1"/>
        <v>0</v>
      </c>
      <c r="I20" s="864"/>
      <c r="J20" s="1837"/>
      <c r="K20" s="1625">
        <f t="shared" si="2"/>
        <v>0</v>
      </c>
      <c r="L20" s="865"/>
      <c r="M20" s="865">
        <f t="shared" si="3"/>
        <v>0</v>
      </c>
      <c r="N20" s="865">
        <f t="shared" si="5"/>
        <v>0</v>
      </c>
      <c r="O20" s="1626">
        <f t="shared" si="4"/>
        <v>0</v>
      </c>
    </row>
    <row r="21" spans="1:15" s="56" customFormat="1" ht="16.5" customHeight="1">
      <c r="A21" s="715"/>
      <c r="B21" s="714"/>
      <c r="C21" s="714"/>
      <c r="D21" s="714"/>
      <c r="E21" s="714"/>
      <c r="F21" s="1180">
        <f t="shared" si="0"/>
        <v>0</v>
      </c>
      <c r="G21" s="864"/>
      <c r="H21" s="865">
        <f t="shared" si="1"/>
        <v>0</v>
      </c>
      <c r="I21" s="864"/>
      <c r="J21" s="1837"/>
      <c r="K21" s="1625">
        <f t="shared" si="2"/>
        <v>0</v>
      </c>
      <c r="L21" s="865"/>
      <c r="M21" s="865">
        <f t="shared" si="3"/>
        <v>0</v>
      </c>
      <c r="N21" s="865">
        <f t="shared" si="5"/>
        <v>0</v>
      </c>
      <c r="O21" s="1626">
        <f t="shared" si="4"/>
        <v>0</v>
      </c>
    </row>
    <row r="22" spans="1:15" s="56" customFormat="1" ht="16.5" customHeight="1">
      <c r="A22" s="715"/>
      <c r="B22" s="714"/>
      <c r="C22" s="714"/>
      <c r="D22" s="714"/>
      <c r="E22" s="714"/>
      <c r="F22" s="1180">
        <f t="shared" si="0"/>
        <v>0</v>
      </c>
      <c r="G22" s="864"/>
      <c r="H22" s="865">
        <f t="shared" si="1"/>
        <v>0</v>
      </c>
      <c r="I22" s="864"/>
      <c r="J22" s="1837"/>
      <c r="K22" s="1625">
        <f t="shared" si="2"/>
        <v>0</v>
      </c>
      <c r="L22" s="865"/>
      <c r="M22" s="865">
        <f t="shared" si="3"/>
        <v>0</v>
      </c>
      <c r="N22" s="865">
        <f t="shared" si="5"/>
        <v>0</v>
      </c>
      <c r="O22" s="1626">
        <f t="shared" si="4"/>
        <v>0</v>
      </c>
    </row>
    <row r="23" spans="1:15" s="56" customFormat="1" ht="16.5" customHeight="1">
      <c r="A23" s="715"/>
      <c r="B23" s="714"/>
      <c r="C23" s="714"/>
      <c r="D23" s="714"/>
      <c r="E23" s="714"/>
      <c r="F23" s="1180">
        <f t="shared" si="0"/>
        <v>0</v>
      </c>
      <c r="G23" s="864"/>
      <c r="H23" s="865">
        <f t="shared" si="1"/>
        <v>0</v>
      </c>
      <c r="I23" s="864"/>
      <c r="J23" s="1837"/>
      <c r="K23" s="1625">
        <f t="shared" si="2"/>
        <v>0</v>
      </c>
      <c r="L23" s="865"/>
      <c r="M23" s="865">
        <f t="shared" si="3"/>
        <v>0</v>
      </c>
      <c r="N23" s="865">
        <f t="shared" si="5"/>
        <v>0</v>
      </c>
      <c r="O23" s="1626">
        <f t="shared" si="4"/>
        <v>0</v>
      </c>
    </row>
    <row r="24" spans="1:15" s="56" customFormat="1" ht="16.5" customHeight="1">
      <c r="A24" s="715"/>
      <c r="B24" s="714"/>
      <c r="C24" s="714"/>
      <c r="D24" s="714"/>
      <c r="E24" s="714"/>
      <c r="F24" s="1180">
        <f t="shared" si="0"/>
        <v>0</v>
      </c>
      <c r="G24" s="864"/>
      <c r="H24" s="865">
        <f t="shared" si="1"/>
        <v>0</v>
      </c>
      <c r="I24" s="864"/>
      <c r="J24" s="1837"/>
      <c r="K24" s="1625">
        <f t="shared" si="2"/>
        <v>0</v>
      </c>
      <c r="L24" s="865"/>
      <c r="M24" s="865">
        <f t="shared" si="3"/>
        <v>0</v>
      </c>
      <c r="N24" s="865">
        <f t="shared" si="5"/>
        <v>0</v>
      </c>
      <c r="O24" s="1626">
        <f t="shared" si="4"/>
        <v>0</v>
      </c>
    </row>
    <row r="25" spans="1:15" s="56" customFormat="1" ht="16.5" customHeight="1">
      <c r="A25" s="715"/>
      <c r="B25" s="714"/>
      <c r="C25" s="714"/>
      <c r="D25" s="714"/>
      <c r="E25" s="714"/>
      <c r="F25" s="1180">
        <f t="shared" si="0"/>
        <v>0</v>
      </c>
      <c r="G25" s="864"/>
      <c r="H25" s="865">
        <f t="shared" si="1"/>
        <v>0</v>
      </c>
      <c r="I25" s="864"/>
      <c r="J25" s="1837"/>
      <c r="K25" s="1625">
        <f t="shared" si="2"/>
        <v>0</v>
      </c>
      <c r="L25" s="865"/>
      <c r="M25" s="865">
        <f t="shared" si="3"/>
        <v>0</v>
      </c>
      <c r="N25" s="865">
        <f t="shared" si="5"/>
        <v>0</v>
      </c>
      <c r="O25" s="1626">
        <f t="shared" si="4"/>
        <v>0</v>
      </c>
    </row>
    <row r="26" spans="1:15" s="56" customFormat="1" ht="16.5" customHeight="1">
      <c r="A26" s="715"/>
      <c r="B26" s="714"/>
      <c r="C26" s="714"/>
      <c r="D26" s="714"/>
      <c r="E26" s="714"/>
      <c r="F26" s="1180">
        <f t="shared" si="0"/>
        <v>0</v>
      </c>
      <c r="G26" s="864"/>
      <c r="H26" s="865">
        <f t="shared" si="1"/>
        <v>0</v>
      </c>
      <c r="I26" s="864"/>
      <c r="J26" s="1837"/>
      <c r="K26" s="1625">
        <f t="shared" si="2"/>
        <v>0</v>
      </c>
      <c r="L26" s="865"/>
      <c r="M26" s="865">
        <f t="shared" si="3"/>
        <v>0</v>
      </c>
      <c r="N26" s="865">
        <f t="shared" si="5"/>
        <v>0</v>
      </c>
      <c r="O26" s="1626">
        <f t="shared" si="4"/>
        <v>0</v>
      </c>
    </row>
    <row r="27" spans="1:15" s="56" customFormat="1" ht="16.5" customHeight="1">
      <c r="A27" s="715"/>
      <c r="B27" s="714"/>
      <c r="C27" s="714"/>
      <c r="D27" s="714"/>
      <c r="E27" s="714"/>
      <c r="F27" s="1180">
        <f t="shared" si="0"/>
        <v>0</v>
      </c>
      <c r="G27" s="864"/>
      <c r="H27" s="865">
        <f t="shared" si="1"/>
        <v>0</v>
      </c>
      <c r="I27" s="864"/>
      <c r="J27" s="1837"/>
      <c r="K27" s="1625">
        <f t="shared" si="2"/>
        <v>0</v>
      </c>
      <c r="L27" s="865"/>
      <c r="M27" s="865">
        <f t="shared" si="3"/>
        <v>0</v>
      </c>
      <c r="N27" s="865">
        <f t="shared" si="5"/>
        <v>0</v>
      </c>
      <c r="O27" s="1626">
        <f t="shared" si="4"/>
        <v>0</v>
      </c>
    </row>
    <row r="28" spans="1:15" s="56" customFormat="1" ht="16.5" customHeight="1">
      <c r="A28" s="715"/>
      <c r="B28" s="714"/>
      <c r="C28" s="714"/>
      <c r="D28" s="714"/>
      <c r="E28" s="714"/>
      <c r="F28" s="1180">
        <f t="shared" si="0"/>
        <v>0</v>
      </c>
      <c r="G28" s="864"/>
      <c r="H28" s="865">
        <f t="shared" si="1"/>
        <v>0</v>
      </c>
      <c r="I28" s="864"/>
      <c r="J28" s="1837"/>
      <c r="K28" s="1625">
        <f t="shared" si="2"/>
        <v>0</v>
      </c>
      <c r="L28" s="865"/>
      <c r="M28" s="865">
        <f t="shared" si="3"/>
        <v>0</v>
      </c>
      <c r="N28" s="865">
        <f t="shared" si="5"/>
        <v>0</v>
      </c>
      <c r="O28" s="1626">
        <f t="shared" si="4"/>
        <v>0</v>
      </c>
    </row>
    <row r="29" spans="1:15" s="56" customFormat="1" ht="16.5" customHeight="1">
      <c r="A29" s="715"/>
      <c r="B29" s="714"/>
      <c r="C29" s="714"/>
      <c r="D29" s="714"/>
      <c r="E29" s="714"/>
      <c r="F29" s="1180">
        <f t="shared" si="0"/>
        <v>0</v>
      </c>
      <c r="G29" s="864"/>
      <c r="H29" s="865">
        <f t="shared" si="1"/>
        <v>0</v>
      </c>
      <c r="I29" s="864"/>
      <c r="J29" s="1837"/>
      <c r="K29" s="1625">
        <f t="shared" si="2"/>
        <v>0</v>
      </c>
      <c r="L29" s="865"/>
      <c r="M29" s="865">
        <f t="shared" si="3"/>
        <v>0</v>
      </c>
      <c r="N29" s="865">
        <f t="shared" si="5"/>
        <v>0</v>
      </c>
      <c r="O29" s="1626">
        <f t="shared" si="4"/>
        <v>0</v>
      </c>
    </row>
    <row r="30" spans="1:15" s="56" customFormat="1" ht="16.5" customHeight="1">
      <c r="A30" s="715"/>
      <c r="B30" s="714"/>
      <c r="C30" s="714"/>
      <c r="D30" s="714"/>
      <c r="E30" s="714"/>
      <c r="F30" s="1180">
        <f t="shared" si="0"/>
        <v>0</v>
      </c>
      <c r="G30" s="864"/>
      <c r="H30" s="865">
        <f t="shared" si="1"/>
        <v>0</v>
      </c>
      <c r="I30" s="864"/>
      <c r="J30" s="1837"/>
      <c r="K30" s="1625">
        <f t="shared" si="2"/>
        <v>0</v>
      </c>
      <c r="L30" s="865"/>
      <c r="M30" s="865">
        <f t="shared" si="3"/>
        <v>0</v>
      </c>
      <c r="N30" s="865">
        <f t="shared" si="5"/>
        <v>0</v>
      </c>
      <c r="O30" s="1626">
        <f t="shared" si="4"/>
        <v>0</v>
      </c>
    </row>
    <row r="31" spans="1:15" s="95" customFormat="1" ht="13.5" thickBot="1">
      <c r="A31" s="847" t="s">
        <v>1029</v>
      </c>
      <c r="B31" s="848">
        <f>SUM(B9:B30)</f>
        <v>0</v>
      </c>
      <c r="C31" s="848">
        <f>SUM(C9:C30)</f>
        <v>0</v>
      </c>
      <c r="D31" s="848">
        <f>SUM(D9:D30)</f>
        <v>0</v>
      </c>
      <c r="E31" s="848">
        <f>SUM(E9:E30)</f>
        <v>0</v>
      </c>
      <c r="F31" s="848">
        <f>SUM(F9:F30)</f>
        <v>0</v>
      </c>
      <c r="G31" s="849"/>
      <c r="H31" s="850">
        <f>SUM(H9:H30)</f>
        <v>0</v>
      </c>
      <c r="I31" s="851"/>
      <c r="J31" s="851"/>
      <c r="K31" s="850">
        <f>SUM(K9:K30)</f>
        <v>0</v>
      </c>
      <c r="L31" s="850">
        <f>SUM(L9:L30)</f>
        <v>0</v>
      </c>
      <c r="M31" s="850">
        <f>SUM(M9:M30)</f>
        <v>0</v>
      </c>
      <c r="N31" s="850">
        <f>SUM(N9:N30)</f>
        <v>0</v>
      </c>
      <c r="O31" s="852">
        <f>SUM(O9:O30)</f>
        <v>0</v>
      </c>
    </row>
    <row r="32" spans="1:16" s="29" customFormat="1" ht="14.25">
      <c r="A32" s="54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s="29" customFormat="1" ht="15.75">
      <c r="A33" s="98" t="s">
        <v>1098</v>
      </c>
      <c r="B33" s="53"/>
      <c r="C33" s="54"/>
      <c r="D33" s="54"/>
      <c r="E33" s="54"/>
      <c r="F33" s="54"/>
      <c r="G33" s="54"/>
      <c r="H33" s="98"/>
      <c r="I33" s="98"/>
      <c r="J33" s="54"/>
      <c r="K33" s="54"/>
      <c r="L33" s="54"/>
      <c r="M33" s="54"/>
      <c r="N33" s="54"/>
      <c r="O33" s="54"/>
      <c r="P33" s="54"/>
    </row>
    <row r="34" spans="1:16" s="29" customFormat="1" ht="15.75">
      <c r="A34" s="27" t="s">
        <v>418</v>
      </c>
      <c r="B34" s="53"/>
      <c r="C34" s="54"/>
      <c r="D34" s="54"/>
      <c r="E34" s="54"/>
      <c r="F34" s="1813"/>
      <c r="G34" s="54"/>
      <c r="H34" s="835">
        <f>IF(F34="oui","Après avoir vérifié la concordance :","")</f>
      </c>
      <c r="I34" s="98"/>
      <c r="J34" s="54"/>
      <c r="K34" s="54"/>
      <c r="L34" s="54"/>
      <c r="M34" s="54"/>
      <c r="N34" s="54"/>
      <c r="O34" s="54"/>
      <c r="P34" s="54"/>
    </row>
    <row r="35" spans="1:16" s="29" customFormat="1" ht="15.75">
      <c r="A35" s="2371">
        <f>IF(F34="non","vérification obligatoire !!!!","")</f>
      </c>
      <c r="B35" s="2371"/>
      <c r="C35" s="2371"/>
      <c r="D35" s="2371"/>
      <c r="E35" s="2371"/>
      <c r="F35" s="54"/>
      <c r="G35" s="54"/>
      <c r="H35" s="100"/>
      <c r="I35" s="100" t="s">
        <v>419</v>
      </c>
      <c r="J35" s="99"/>
      <c r="K35" s="54"/>
      <c r="L35" s="101"/>
      <c r="M35" s="1366"/>
      <c r="N35" s="54"/>
      <c r="O35" s="54"/>
      <c r="P35" s="54"/>
    </row>
    <row r="36" spans="1:16" s="29" customFormat="1" ht="15">
      <c r="A36" s="54"/>
      <c r="B36" s="53"/>
      <c r="C36" s="54"/>
      <c r="D36" s="54"/>
      <c r="E36" s="54"/>
      <c r="F36" s="54"/>
      <c r="G36" s="54"/>
      <c r="H36" s="54"/>
      <c r="I36" s="100"/>
      <c r="J36" s="100" t="s">
        <v>420</v>
      </c>
      <c r="K36" s="54"/>
      <c r="L36" s="54"/>
      <c r="M36" s="101"/>
      <c r="N36" s="1366"/>
      <c r="O36" s="54"/>
      <c r="P36" s="54"/>
    </row>
    <row r="37" spans="1:16" s="29" customFormat="1" ht="15">
      <c r="A37" s="54"/>
      <c r="B37" s="53"/>
      <c r="C37" s="54"/>
      <c r="D37" s="54"/>
      <c r="E37" s="54"/>
      <c r="F37" s="54"/>
      <c r="G37" s="54"/>
      <c r="H37" s="54"/>
      <c r="I37" s="54"/>
      <c r="J37" s="54"/>
      <c r="K37" s="100" t="s">
        <v>421</v>
      </c>
      <c r="L37" s="54"/>
      <c r="M37" s="54"/>
      <c r="N37" s="54"/>
      <c r="O37" s="1366"/>
      <c r="P37" s="54"/>
    </row>
    <row r="38" spans="1:16" s="29" customFormat="1" ht="14.25">
      <c r="A38" s="54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s="29" customFormat="1" ht="30">
      <c r="A39" s="54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73" t="s">
        <v>941</v>
      </c>
      <c r="P39" s="54"/>
    </row>
    <row r="40" spans="1:16" s="29" customFormat="1" ht="14.25">
      <c r="A40" s="54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s="29" customFormat="1" ht="15">
      <c r="A41" s="54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9"/>
      <c r="N41" s="54"/>
      <c r="O41" s="54"/>
      <c r="P41" s="54"/>
    </row>
    <row r="42" spans="1:16" s="29" customFormat="1" ht="14.25">
      <c r="A42" s="5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s="29" customFormat="1" ht="14.25">
      <c r="A43" s="5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9" customFormat="1" ht="14.25">
      <c r="A44" s="54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ht="16.5">
      <c r="B45" s="16"/>
    </row>
    <row r="46" ht="16.5">
      <c r="B46" s="16"/>
    </row>
    <row r="47" ht="16.5">
      <c r="B47" s="16"/>
    </row>
    <row r="48" ht="16.5">
      <c r="B48" s="16"/>
    </row>
    <row r="49" ht="16.5">
      <c r="B49" s="16"/>
    </row>
    <row r="50" ht="16.5">
      <c r="B50" s="16"/>
    </row>
    <row r="51" ht="16.5">
      <c r="B51" s="16"/>
    </row>
    <row r="52" ht="16.5">
      <c r="B52" s="16"/>
    </row>
    <row r="53" ht="16.5">
      <c r="B53" s="16"/>
    </row>
    <row r="54" ht="16.5">
      <c r="B54" s="16"/>
    </row>
    <row r="55" ht="16.5">
      <c r="B55" s="16"/>
    </row>
    <row r="90" ht="16.5">
      <c r="A90" s="11" t="s">
        <v>325</v>
      </c>
    </row>
    <row r="91" ht="16.5">
      <c r="A91" s="11" t="s">
        <v>326</v>
      </c>
    </row>
  </sheetData>
  <sheetProtection password="E2A3" sheet="1" objects="1" scenarios="1"/>
  <mergeCells count="1">
    <mergeCell ref="A35:E35"/>
  </mergeCells>
  <dataValidations count="2">
    <dataValidation type="list" allowBlank="1" showInputMessage="1" showErrorMessage="1" sqref="F34">
      <formula1>$A$90:$A$91</formula1>
    </dataValidation>
    <dataValidation allowBlank="1" showInputMessage="1" showErrorMessage="1" prompt="Attention !!!!!&#10;Formule de calcul automatique, mais cellule non vérouillée pour pouvoir la forcer." sqref="H9:H30"/>
  </dataValidations>
  <printOptions horizontalCentered="1"/>
  <pageMargins left="0.1968503937007874" right="0.15748031496062992" top="0.7874015748031497" bottom="0.5511811023622047" header="0.2755905511811024" footer="0.2362204724409449"/>
  <pageSetup fitToHeight="1" fitToWidth="1" horizontalDpi="300" verticalDpi="300" orientation="landscape" paperSize="9" scale="77" r:id="rId2"/>
  <headerFooter alignWithMargins="0">
    <oddHeader xml:space="preserve">&amp;C&amp;"Arial,Gras"&amp;14&amp;A                    </oddHeader>
    <oddFooter>&amp;C&amp;F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Zeros="0" zoomScalePageLayoutView="0" workbookViewId="0" topLeftCell="A1">
      <selection activeCell="F27" sqref="F27"/>
    </sheetView>
  </sheetViews>
  <sheetFormatPr defaultColWidth="11.421875" defaultRowHeight="12.75"/>
  <cols>
    <col min="1" max="1" width="22.8515625" style="4" customWidth="1"/>
    <col min="2" max="6" width="14.7109375" style="4" customWidth="1"/>
  </cols>
  <sheetData>
    <row r="1" spans="1:6" ht="23.25">
      <c r="A1" s="475"/>
      <c r="B1" s="937"/>
      <c r="C1" s="937"/>
      <c r="D1" s="1362" t="s">
        <v>553</v>
      </c>
      <c r="E1" s="1361" t="s">
        <v>315</v>
      </c>
      <c r="F1" s="493" t="s">
        <v>943</v>
      </c>
    </row>
    <row r="2" spans="1:6" ht="15">
      <c r="A2" s="476"/>
      <c r="B2" s="806"/>
      <c r="C2" s="806"/>
      <c r="D2" s="807"/>
      <c r="E2" s="64" t="s">
        <v>550</v>
      </c>
      <c r="F2" s="1304" t="s">
        <v>551</v>
      </c>
    </row>
    <row r="3" spans="1:6" ht="12.75">
      <c r="A3" s="478" t="s">
        <v>913</v>
      </c>
      <c r="B3" s="473">
        <f>'A1'!B6:C6</f>
        <v>0</v>
      </c>
      <c r="C3" s="473"/>
      <c r="D3" s="497"/>
      <c r="E3" s="497" t="s">
        <v>908</v>
      </c>
      <c r="F3" s="939">
        <f>'A1'!C7</f>
        <v>0</v>
      </c>
    </row>
    <row r="4" spans="1:6" ht="12.75">
      <c r="A4" s="478" t="s">
        <v>914</v>
      </c>
      <c r="B4" s="474">
        <f>'A1'!G6</f>
        <v>0</v>
      </c>
      <c r="C4" s="474"/>
      <c r="D4" s="494"/>
      <c r="E4" s="499" t="s">
        <v>910</v>
      </c>
      <c r="F4" s="759">
        <f>'A1'!C8</f>
        <v>0</v>
      </c>
    </row>
    <row r="5" spans="1:6" ht="15">
      <c r="A5" s="480"/>
      <c r="B5" s="719"/>
      <c r="C5" s="458"/>
      <c r="D5" s="502"/>
      <c r="E5" s="458"/>
      <c r="F5" s="940"/>
    </row>
    <row r="6" spans="1:6" ht="20.25">
      <c r="A6" s="483" t="s">
        <v>944</v>
      </c>
      <c r="B6" s="484"/>
      <c r="C6" s="484"/>
      <c r="D6" s="484"/>
      <c r="E6" s="484"/>
      <c r="F6" s="588"/>
    </row>
    <row r="7" spans="1:6" ht="20.25">
      <c r="A7" s="941" t="s">
        <v>459</v>
      </c>
      <c r="B7" s="544"/>
      <c r="C7" s="544"/>
      <c r="D7" s="544"/>
      <c r="E7" s="544"/>
      <c r="F7" s="934"/>
    </row>
    <row r="8" spans="1:6" ht="20.25">
      <c r="A8" s="941" t="s">
        <v>460</v>
      </c>
      <c r="B8" s="942"/>
      <c r="C8" s="1814"/>
      <c r="D8" s="942"/>
      <c r="E8" s="942"/>
      <c r="F8" s="934"/>
    </row>
    <row r="9" spans="1:6" ht="21" thickBot="1">
      <c r="A9" s="933"/>
      <c r="B9" s="544"/>
      <c r="C9" s="943">
        <f>IF(C8="non","inutile de présenter le dossier !!!","")</f>
      </c>
      <c r="D9" s="544"/>
      <c r="E9" s="544"/>
      <c r="F9" s="934"/>
    </row>
    <row r="10" spans="1:6" ht="20.25">
      <c r="A10" s="944" t="s">
        <v>261</v>
      </c>
      <c r="B10" s="554"/>
      <c r="C10" s="554"/>
      <c r="D10" s="554"/>
      <c r="E10" s="554"/>
      <c r="F10" s="945"/>
    </row>
    <row r="11" spans="1:6" ht="20.25">
      <c r="A11" s="941" t="s">
        <v>262</v>
      </c>
      <c r="B11" s="544"/>
      <c r="C11" s="544"/>
      <c r="D11" s="544"/>
      <c r="E11" s="544"/>
      <c r="F11" s="934"/>
    </row>
    <row r="12" spans="1:6" ht="20.25">
      <c r="A12" s="941" t="s">
        <v>263</v>
      </c>
      <c r="B12" s="544"/>
      <c r="C12" s="544"/>
      <c r="D12" s="544"/>
      <c r="E12" s="544"/>
      <c r="F12" s="934"/>
    </row>
    <row r="13" spans="1:6" ht="20.25">
      <c r="A13" s="933" t="s">
        <v>264</v>
      </c>
      <c r="B13" s="1814"/>
      <c r="C13" s="943">
        <f>IF(B13="oui","  Mettre de suite à jour la fiche A1 - 5°) !","")</f>
      </c>
      <c r="D13" s="544"/>
      <c r="E13" s="544"/>
      <c r="F13" s="934"/>
    </row>
    <row r="14" spans="1:6" ht="21" thickBot="1">
      <c r="A14" s="946"/>
      <c r="B14" s="947"/>
      <c r="C14" s="1633"/>
      <c r="D14" s="947"/>
      <c r="E14" s="947"/>
      <c r="F14" s="948"/>
    </row>
    <row r="15" spans="1:6" ht="20.25">
      <c r="A15" s="949"/>
      <c r="B15" s="950"/>
      <c r="C15" s="950"/>
      <c r="D15" s="950"/>
      <c r="E15" s="950"/>
      <c r="F15" s="934"/>
    </row>
    <row r="16" spans="1:6" s="23" customFormat="1" ht="21.75" customHeight="1">
      <c r="A16" s="1838" t="s">
        <v>1099</v>
      </c>
      <c r="B16" s="1839"/>
      <c r="C16" s="760" t="s">
        <v>1100</v>
      </c>
      <c r="D16" s="760" t="s">
        <v>1101</v>
      </c>
      <c r="E16" s="760" t="s">
        <v>1102</v>
      </c>
      <c r="F16" s="951"/>
    </row>
    <row r="17" spans="1:6" s="29" customFormat="1" ht="12.75">
      <c r="A17" s="1627"/>
      <c r="B17" s="1628"/>
      <c r="C17" s="1629"/>
      <c r="D17" s="1629"/>
      <c r="E17" s="952">
        <f>C17-D17</f>
        <v>0</v>
      </c>
      <c r="F17" s="1630"/>
    </row>
    <row r="18" spans="1:6" s="29" customFormat="1" ht="12.75">
      <c r="A18" s="1627"/>
      <c r="B18" s="1628"/>
      <c r="C18" s="1629"/>
      <c r="D18" s="1629"/>
      <c r="E18" s="952">
        <f>C18-D18</f>
        <v>0</v>
      </c>
      <c r="F18" s="1630"/>
    </row>
    <row r="19" spans="1:6" s="29" customFormat="1" ht="12.75">
      <c r="A19" s="1627"/>
      <c r="B19" s="1628"/>
      <c r="C19" s="1629"/>
      <c r="D19" s="1629"/>
      <c r="E19" s="952">
        <f>C19-D19</f>
        <v>0</v>
      </c>
      <c r="F19" s="1630"/>
    </row>
    <row r="20" spans="1:6" s="29" customFormat="1" ht="12.75">
      <c r="A20" s="953"/>
      <c r="B20" s="954" t="s">
        <v>1051</v>
      </c>
      <c r="C20" s="955">
        <f>SUM(C17:C19)</f>
        <v>0</v>
      </c>
      <c r="D20" s="955">
        <f>SUM(D17:D19)</f>
        <v>0</v>
      </c>
      <c r="E20" s="955">
        <f>SUM(E17:E19)</f>
        <v>0</v>
      </c>
      <c r="F20" s="956"/>
    </row>
    <row r="21" spans="1:6" s="29" customFormat="1" ht="12.75">
      <c r="A21" s="454"/>
      <c r="B21" s="455"/>
      <c r="C21" s="455"/>
      <c r="D21" s="455"/>
      <c r="E21" s="455"/>
      <c r="F21" s="957"/>
    </row>
    <row r="22" spans="1:6" s="29" customFormat="1" ht="27" customHeight="1">
      <c r="A22" s="454"/>
      <c r="B22" s="455"/>
      <c r="C22" s="958">
        <f>IF(D20&gt;0,"indiquer le compte de bilan","")</f>
      </c>
      <c r="D22" s="971"/>
      <c r="E22" s="971"/>
      <c r="F22" s="959">
        <f>IF(E20&lt;&gt;0,"indiquer le cpte de variation","")</f>
      </c>
    </row>
    <row r="23" spans="1:6" s="29" customFormat="1" ht="12.75">
      <c r="A23" s="454"/>
      <c r="B23" s="455"/>
      <c r="C23" s="455"/>
      <c r="D23" s="546"/>
      <c r="E23" s="455"/>
      <c r="F23" s="957"/>
    </row>
    <row r="24" spans="1:6" s="29" customFormat="1" ht="12.75">
      <c r="A24" s="454"/>
      <c r="B24" s="455"/>
      <c r="C24" s="455"/>
      <c r="D24" s="455"/>
      <c r="E24" s="455"/>
      <c r="F24" s="957"/>
    </row>
    <row r="25" spans="1:6" s="23" customFormat="1" ht="21.75" customHeight="1">
      <c r="A25" s="1838" t="s">
        <v>414</v>
      </c>
      <c r="B25" s="1839"/>
      <c r="C25" s="760" t="s">
        <v>1100</v>
      </c>
      <c r="D25" s="760" t="s">
        <v>1101</v>
      </c>
      <c r="E25" s="760" t="s">
        <v>1102</v>
      </c>
      <c r="F25" s="957"/>
    </row>
    <row r="26" spans="1:6" s="29" customFormat="1" ht="12.75">
      <c r="A26" s="1627"/>
      <c r="B26" s="1628"/>
      <c r="C26" s="1629"/>
      <c r="D26" s="1629"/>
      <c r="E26" s="952">
        <f>D26-C26</f>
        <v>0</v>
      </c>
      <c r="F26" s="1631"/>
    </row>
    <row r="27" spans="1:6" s="29" customFormat="1" ht="12.75">
      <c r="A27" s="1627"/>
      <c r="B27" s="1628"/>
      <c r="C27" s="1629"/>
      <c r="D27" s="1629"/>
      <c r="E27" s="952">
        <f>D27-C27</f>
        <v>0</v>
      </c>
      <c r="F27" s="1631"/>
    </row>
    <row r="28" spans="1:6" s="29" customFormat="1" ht="12.75">
      <c r="A28" s="1627"/>
      <c r="B28" s="1628"/>
      <c r="C28" s="1629"/>
      <c r="D28" s="1629"/>
      <c r="E28" s="952">
        <f>D28-C28</f>
        <v>0</v>
      </c>
      <c r="F28" s="1631"/>
    </row>
    <row r="29" spans="1:6" s="29" customFormat="1" ht="12.75">
      <c r="A29" s="953"/>
      <c r="B29" s="954" t="s">
        <v>1051</v>
      </c>
      <c r="C29" s="955">
        <f>SUM(C26:C28)</f>
        <v>0</v>
      </c>
      <c r="D29" s="955">
        <f>SUM(D26:D28)</f>
        <v>0</v>
      </c>
      <c r="E29" s="955">
        <f>SUM(E26:E28)</f>
        <v>0</v>
      </c>
      <c r="F29" s="957"/>
    </row>
    <row r="30" spans="1:6" s="29" customFormat="1" ht="12.75">
      <c r="A30" s="454"/>
      <c r="B30" s="455"/>
      <c r="C30" s="455"/>
      <c r="D30" s="455"/>
      <c r="E30" s="455"/>
      <c r="F30" s="957"/>
    </row>
    <row r="31" spans="1:6" s="29" customFormat="1" ht="27.75" customHeight="1">
      <c r="A31" s="454"/>
      <c r="B31" s="455"/>
      <c r="C31" s="958">
        <f>IF(D29&gt;0,"indiquer le compte de bilan","")</f>
      </c>
      <c r="D31" s="971"/>
      <c r="E31" s="971"/>
      <c r="F31" s="959">
        <f>IF(E29&lt;&gt;0,"indiquer le cpte de variation","")</f>
      </c>
    </row>
    <row r="32" spans="1:6" s="29" customFormat="1" ht="12.75">
      <c r="A32" s="454"/>
      <c r="B32" s="455"/>
      <c r="C32" s="455"/>
      <c r="D32" s="455"/>
      <c r="E32" s="455"/>
      <c r="F32" s="957"/>
    </row>
    <row r="33" spans="1:6" s="29" customFormat="1" ht="12.75">
      <c r="A33" s="454"/>
      <c r="B33" s="455"/>
      <c r="C33" s="455"/>
      <c r="D33" s="455"/>
      <c r="E33" s="455"/>
      <c r="F33" s="957"/>
    </row>
    <row r="34" spans="1:6" ht="15.75">
      <c r="A34" s="1838" t="s">
        <v>458</v>
      </c>
      <c r="B34" s="1839"/>
      <c r="C34" s="760" t="s">
        <v>1100</v>
      </c>
      <c r="D34" s="760" t="s">
        <v>1101</v>
      </c>
      <c r="E34" s="760" t="s">
        <v>1102</v>
      </c>
      <c r="F34" s="956"/>
    </row>
    <row r="35" spans="1:6" ht="12.75">
      <c r="A35" s="1627"/>
      <c r="B35" s="1628"/>
      <c r="C35" s="755"/>
      <c r="D35" s="755"/>
      <c r="E35" s="952">
        <f>D35-C35</f>
        <v>0</v>
      </c>
      <c r="F35" s="1632"/>
    </row>
    <row r="36" spans="1:6" ht="12.75">
      <c r="A36" s="1627"/>
      <c r="B36" s="1628"/>
      <c r="C36" s="755"/>
      <c r="D36" s="755"/>
      <c r="E36" s="952">
        <f>D36-C36</f>
        <v>0</v>
      </c>
      <c r="F36" s="1632"/>
    </row>
    <row r="37" spans="1:6" ht="12.75">
      <c r="A37" s="1627"/>
      <c r="B37" s="1628"/>
      <c r="C37" s="755"/>
      <c r="D37" s="755"/>
      <c r="E37" s="952">
        <f>D37-C37</f>
        <v>0</v>
      </c>
      <c r="F37" s="1632"/>
    </row>
    <row r="38" spans="1:6" ht="12.75">
      <c r="A38" s="953"/>
      <c r="B38" s="954" t="s">
        <v>1051</v>
      </c>
      <c r="C38" s="955">
        <f>SUM(C35:C37)</f>
        <v>0</v>
      </c>
      <c r="D38" s="955">
        <f>SUM(D35:D37)</f>
        <v>0</v>
      </c>
      <c r="E38" s="955">
        <f>SUM(E35:E37)</f>
        <v>0</v>
      </c>
      <c r="F38" s="956"/>
    </row>
    <row r="39" spans="1:6" ht="12.75">
      <c r="A39" s="454"/>
      <c r="B39" s="455"/>
      <c r="C39" s="455"/>
      <c r="D39" s="455"/>
      <c r="E39" s="455"/>
      <c r="F39" s="957"/>
    </row>
    <row r="40" spans="1:6" ht="24" customHeight="1">
      <c r="A40" s="454"/>
      <c r="B40" s="455"/>
      <c r="C40" s="958">
        <f>IF(D38&gt;0,"indiquer le compte de bilan","")</f>
      </c>
      <c r="D40" s="971"/>
      <c r="E40" s="971"/>
      <c r="F40" s="959">
        <f>IF(E38&lt;&gt;0,"indiquer le cpte de variation","")</f>
      </c>
    </row>
    <row r="41" spans="1:6" ht="15">
      <c r="A41" s="476"/>
      <c r="B41" s="806"/>
      <c r="C41" s="806"/>
      <c r="D41" s="806"/>
      <c r="E41" s="806"/>
      <c r="F41" s="960"/>
    </row>
    <row r="42" spans="1:6" ht="15">
      <c r="A42" s="476"/>
      <c r="B42" s="806"/>
      <c r="C42" s="806"/>
      <c r="D42" s="806"/>
      <c r="E42" s="806"/>
      <c r="F42" s="960"/>
    </row>
    <row r="43" spans="1:6" s="936" customFormat="1" ht="18.75">
      <c r="A43" s="961" t="s">
        <v>1103</v>
      </c>
      <c r="B43" s="1815"/>
      <c r="C43" s="962">
        <f>IF(B43="oui","joindre un état justicatif","")</f>
      </c>
      <c r="D43" s="963"/>
      <c r="E43" s="964"/>
      <c r="F43" s="965"/>
    </row>
    <row r="44" spans="1:6" ht="23.25" customHeight="1" thickBot="1">
      <c r="A44" s="966"/>
      <c r="B44" s="967"/>
      <c r="C44" s="968"/>
      <c r="D44" s="969"/>
      <c r="E44" s="967"/>
      <c r="F44" s="970"/>
    </row>
    <row r="45" spans="1:6" ht="22.5" customHeight="1">
      <c r="A45" s="2372" t="str">
        <f>IF(OR(C8="",B13="",B43=""),"Il manque des réponses sur cette feuille !!!!","")</f>
        <v>Il manque des réponses sur cette feuille !!!!</v>
      </c>
      <c r="B45" s="2372"/>
      <c r="C45" s="2372"/>
      <c r="D45" s="2372"/>
      <c r="E45" s="2372"/>
      <c r="F45" s="2372"/>
    </row>
    <row r="67" ht="15">
      <c r="A67" s="4" t="s">
        <v>325</v>
      </c>
    </row>
    <row r="68" ht="15">
      <c r="A68" s="4" t="s">
        <v>326</v>
      </c>
    </row>
    <row r="69" ht="15">
      <c r="A69" s="4" t="s">
        <v>461</v>
      </c>
    </row>
  </sheetData>
  <sheetProtection password="E2A3" sheet="1" objects="1" scenarios="1"/>
  <mergeCells count="1">
    <mergeCell ref="A45:F45"/>
  </mergeCells>
  <conditionalFormatting sqref="D22">
    <cfRule type="expression" priority="1" dxfId="0" stopIfTrue="1">
      <formula>$D$20&gt;0</formula>
    </cfRule>
  </conditionalFormatting>
  <conditionalFormatting sqref="E22">
    <cfRule type="expression" priority="2" dxfId="0" stopIfTrue="1">
      <formula>$E$20&lt;&gt;0</formula>
    </cfRule>
  </conditionalFormatting>
  <conditionalFormatting sqref="D31">
    <cfRule type="expression" priority="3" dxfId="0" stopIfTrue="1">
      <formula>$D$29&gt;0</formula>
    </cfRule>
  </conditionalFormatting>
  <conditionalFormatting sqref="E31">
    <cfRule type="expression" priority="4" dxfId="0" stopIfTrue="1">
      <formula>$E$29&lt;&gt;0</formula>
    </cfRule>
  </conditionalFormatting>
  <conditionalFormatting sqref="D40">
    <cfRule type="expression" priority="5" dxfId="0" stopIfTrue="1">
      <formula>$D$38&gt;0</formula>
    </cfRule>
  </conditionalFormatting>
  <conditionalFormatting sqref="E40">
    <cfRule type="expression" priority="6" dxfId="0" stopIfTrue="1">
      <formula>$E$38&lt;&gt;0</formula>
    </cfRule>
  </conditionalFormatting>
  <dataValidations count="3">
    <dataValidation allowBlank="1" showInputMessage="1" showErrorMessage="1" prompt="Indiquer le N° de compte" sqref="F17:F19"/>
    <dataValidation type="list" allowBlank="1" showInputMessage="1" showErrorMessage="1" sqref="C8 B13">
      <formula1>$A$67:$A$69</formula1>
    </dataValidation>
    <dataValidation type="list" allowBlank="1" showInputMessage="1" showErrorMessage="1" sqref="B43">
      <formula1>$A$67:$A$68</formula1>
    </dataValidation>
  </dataValidations>
  <printOptions horizontalCentered="1"/>
  <pageMargins left="0.7874015748031497" right="0.7874015748031497" top="1.299212598425197" bottom="0.984251968503937" header="0.3937007874015748" footer="0.5118110236220472"/>
  <pageSetup fitToHeight="1" fitToWidth="1" horizontalDpi="300" verticalDpi="300" orientation="portrait" paperSize="9" scale="87" r:id="rId2"/>
  <headerFooter alignWithMargins="0">
    <oddHeader>&amp;C&amp;"Arial,Gras"&amp;14&amp;A&amp;R&amp;"Arial,Gras italique"&amp;14
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5.7109375" style="0" customWidth="1"/>
    <col min="4" max="4" width="10.28125" style="0" customWidth="1"/>
    <col min="6" max="6" width="9.421875" style="0" customWidth="1"/>
    <col min="7" max="7" width="31.7109375" style="0" customWidth="1"/>
  </cols>
  <sheetData>
    <row r="1" spans="1:7" ht="23.25">
      <c r="A1" s="451"/>
      <c r="B1" s="452"/>
      <c r="C1" s="452"/>
      <c r="D1" s="452"/>
      <c r="E1" s="452"/>
      <c r="F1" s="452"/>
      <c r="G1" s="453" t="s">
        <v>903</v>
      </c>
    </row>
    <row r="2" spans="1:7" ht="20.25">
      <c r="A2" s="1606" t="s">
        <v>904</v>
      </c>
      <c r="B2" s="1607"/>
      <c r="C2" s="1607"/>
      <c r="D2" s="1607"/>
      <c r="E2" s="1607"/>
      <c r="F2" s="1607"/>
      <c r="G2" s="1608"/>
    </row>
    <row r="3" spans="1:7" ht="20.25">
      <c r="A3" s="1609"/>
      <c r="B3" s="1610"/>
      <c r="C3" s="1610"/>
      <c r="D3" s="1610"/>
      <c r="E3" s="1610"/>
      <c r="F3" s="1610"/>
      <c r="G3" s="1611"/>
    </row>
    <row r="4" spans="1:7" ht="20.25">
      <c r="A4" s="1612"/>
      <c r="B4" s="1588"/>
      <c r="C4" s="1588"/>
      <c r="D4" s="1588"/>
      <c r="E4" s="1588"/>
      <c r="F4" s="1588"/>
      <c r="G4" s="1613"/>
    </row>
    <row r="5" spans="1:7" s="466" customFormat="1" ht="12.75">
      <c r="A5" s="454"/>
      <c r="B5" s="455"/>
      <c r="C5" s="455"/>
      <c r="D5" s="455"/>
      <c r="E5" s="455"/>
      <c r="F5" s="455"/>
      <c r="G5" s="1614" t="s">
        <v>905</v>
      </c>
    </row>
    <row r="6" spans="1:7" s="466" customFormat="1" ht="15">
      <c r="A6" s="1615" t="s">
        <v>906</v>
      </c>
      <c r="B6" s="2150">
        <f>'A0'!B6</f>
        <v>0</v>
      </c>
      <c r="C6" s="2150"/>
      <c r="D6" s="455"/>
      <c r="E6" s="456" t="s">
        <v>907</v>
      </c>
      <c r="F6" s="455"/>
      <c r="G6" s="1605">
        <f>'A0'!B7</f>
        <v>0</v>
      </c>
    </row>
    <row r="7" spans="1:7" s="466" customFormat="1" ht="15">
      <c r="A7" s="1615" t="s">
        <v>908</v>
      </c>
      <c r="B7" s="455"/>
      <c r="C7" s="1594">
        <f>'A0'!B9</f>
        <v>0</v>
      </c>
      <c r="D7" s="455"/>
      <c r="E7" s="456" t="s">
        <v>909</v>
      </c>
      <c r="F7" s="455"/>
      <c r="G7" s="697">
        <f>'A0'!B11</f>
        <v>0</v>
      </c>
    </row>
    <row r="8" spans="1:7" s="466" customFormat="1" ht="12.75">
      <c r="A8" s="1615" t="s">
        <v>910</v>
      </c>
      <c r="B8" s="455"/>
      <c r="C8" s="1616">
        <f>'A0'!B10</f>
        <v>0</v>
      </c>
      <c r="D8" s="455"/>
      <c r="E8" s="455"/>
      <c r="F8" s="455"/>
      <c r="G8" s="457"/>
    </row>
    <row r="9" spans="1:7" s="466" customFormat="1" ht="12.75">
      <c r="A9" s="1617"/>
      <c r="B9" s="458"/>
      <c r="C9" s="1618" t="s">
        <v>905</v>
      </c>
      <c r="D9" s="458"/>
      <c r="E9" s="458"/>
      <c r="F9" s="458"/>
      <c r="G9" s="459"/>
    </row>
    <row r="10" spans="1:7" s="466" customFormat="1" ht="12.75" customHeight="1">
      <c r="A10" s="454"/>
      <c r="B10" s="455"/>
      <c r="C10" s="455"/>
      <c r="D10" s="455"/>
      <c r="E10" s="455"/>
      <c r="F10" s="455"/>
      <c r="G10" s="457"/>
    </row>
    <row r="11" spans="1:7" s="234" customFormat="1" ht="12.75" customHeight="1">
      <c r="A11" s="461" t="s">
        <v>911</v>
      </c>
      <c r="B11" s="1619"/>
      <c r="C11" s="1619"/>
      <c r="D11" s="1619"/>
      <c r="E11" s="1619"/>
      <c r="F11" s="1619"/>
      <c r="G11" s="1620"/>
    </row>
    <row r="12" spans="1:7" s="234" customFormat="1" ht="12.75" customHeight="1">
      <c r="A12" s="2151"/>
      <c r="B12" s="2152"/>
      <c r="C12" s="495"/>
      <c r="D12" s="495"/>
      <c r="E12" s="495"/>
      <c r="F12" s="495"/>
      <c r="G12" s="1621"/>
    </row>
    <row r="13" spans="1:7" ht="12.75" customHeight="1">
      <c r="A13" s="449"/>
      <c r="B13" s="448"/>
      <c r="C13" s="448"/>
      <c r="D13" s="448"/>
      <c r="E13" s="448"/>
      <c r="F13" s="448"/>
      <c r="G13" s="450"/>
    </row>
    <row r="14" spans="1:7" ht="12.75" customHeight="1">
      <c r="A14" s="449"/>
      <c r="B14" s="448"/>
      <c r="C14" s="448"/>
      <c r="D14" s="448"/>
      <c r="E14" s="448"/>
      <c r="F14" s="448"/>
      <c r="G14" s="450"/>
    </row>
    <row r="15" spans="1:7" ht="12.75" customHeight="1">
      <c r="A15" s="460"/>
      <c r="B15" s="448"/>
      <c r="C15" s="448"/>
      <c r="D15" s="448"/>
      <c r="E15" s="448"/>
      <c r="F15" s="448"/>
      <c r="G15" s="450"/>
    </row>
    <row r="16" spans="1:7" ht="12.75" customHeight="1">
      <c r="A16" s="460"/>
      <c r="B16" s="448"/>
      <c r="C16" s="448"/>
      <c r="D16" s="448"/>
      <c r="E16" s="448"/>
      <c r="F16" s="448"/>
      <c r="G16" s="450"/>
    </row>
    <row r="17" spans="1:7" ht="12.75" customHeight="1">
      <c r="A17" s="460"/>
      <c r="B17" s="448"/>
      <c r="C17" s="448"/>
      <c r="D17" s="448"/>
      <c r="E17" s="448"/>
      <c r="F17" s="448"/>
      <c r="G17" s="450"/>
    </row>
    <row r="18" spans="1:7" ht="12.75" customHeight="1">
      <c r="A18" s="460"/>
      <c r="B18" s="448"/>
      <c r="C18" s="448"/>
      <c r="D18" s="448"/>
      <c r="E18" s="448"/>
      <c r="F18" s="448"/>
      <c r="G18" s="450"/>
    </row>
    <row r="19" spans="1:7" ht="12.75" customHeight="1">
      <c r="A19" s="460"/>
      <c r="B19" s="448"/>
      <c r="C19" s="448"/>
      <c r="D19" s="448"/>
      <c r="E19" s="448"/>
      <c r="F19" s="448"/>
      <c r="G19" s="450"/>
    </row>
    <row r="20" spans="1:7" ht="12.75" customHeight="1">
      <c r="A20" s="449"/>
      <c r="B20" s="448"/>
      <c r="C20" s="448"/>
      <c r="D20" s="448"/>
      <c r="E20" s="448"/>
      <c r="F20" s="448"/>
      <c r="G20" s="450"/>
    </row>
    <row r="21" spans="1:7" s="467" customFormat="1" ht="12.75" customHeight="1">
      <c r="A21" s="461" t="s">
        <v>651</v>
      </c>
      <c r="B21" s="462"/>
      <c r="C21" s="462"/>
      <c r="D21" s="462"/>
      <c r="E21" s="462"/>
      <c r="F21" s="462"/>
      <c r="G21" s="463"/>
    </row>
    <row r="22" spans="1:7" s="467" customFormat="1" ht="12.75" customHeight="1">
      <c r="A22" s="2151"/>
      <c r="B22" s="2161"/>
      <c r="C22" s="464"/>
      <c r="D22" s="465">
        <f>IF(A22="non fait","photocopie obligatoire","")</f>
      </c>
      <c r="E22" s="464"/>
      <c r="F22" s="464"/>
      <c r="G22" s="457"/>
    </row>
    <row r="23" spans="1:7" s="467" customFormat="1" ht="6" customHeight="1">
      <c r="A23" s="454"/>
      <c r="B23" s="455"/>
      <c r="C23" s="455"/>
      <c r="D23" s="455"/>
      <c r="E23" s="455"/>
      <c r="F23" s="455"/>
      <c r="G23" s="457"/>
    </row>
    <row r="24" spans="1:7" s="1832" customFormat="1" ht="28.5" customHeight="1">
      <c r="A24" s="2159" t="s">
        <v>622</v>
      </c>
      <c r="B24" s="2160"/>
      <c r="C24" s="2160"/>
      <c r="D24" s="2160"/>
      <c r="E24" s="2160"/>
      <c r="F24" s="2160"/>
      <c r="G24" s="1831"/>
    </row>
    <row r="25" spans="1:7" s="466" customFormat="1" ht="12.75" customHeight="1">
      <c r="A25" s="1824">
        <f>IF(G24="oui","Rappeler  ces points importants ou observations et signaler ce qui a été fait durant l'exercice en cours","")</f>
      </c>
      <c r="B25" s="448"/>
      <c r="C25" s="448"/>
      <c r="D25" s="448"/>
      <c r="E25" s="448"/>
      <c r="F25" s="448"/>
      <c r="G25" s="450"/>
    </row>
    <row r="26" spans="1:7" s="466" customFormat="1" ht="12.75" customHeight="1">
      <c r="A26" s="449"/>
      <c r="B26" s="448"/>
      <c r="C26" s="448"/>
      <c r="D26" s="448"/>
      <c r="E26" s="448"/>
      <c r="F26" s="448"/>
      <c r="G26" s="450"/>
    </row>
    <row r="27" spans="1:7" s="466" customFormat="1" ht="12.75" customHeight="1">
      <c r="A27" s="449"/>
      <c r="B27" s="448"/>
      <c r="C27" s="448"/>
      <c r="D27" s="448"/>
      <c r="E27" s="448"/>
      <c r="F27" s="448"/>
      <c r="G27" s="450"/>
    </row>
    <row r="28" spans="1:7" s="466" customFormat="1" ht="12.75" customHeight="1">
      <c r="A28" s="449"/>
      <c r="B28" s="448"/>
      <c r="C28" s="448"/>
      <c r="D28" s="448"/>
      <c r="E28" s="448"/>
      <c r="F28" s="448"/>
      <c r="G28" s="450"/>
    </row>
    <row r="29" spans="1:7" s="466" customFormat="1" ht="12.75" customHeight="1">
      <c r="A29" s="449"/>
      <c r="B29" s="448"/>
      <c r="C29" s="448"/>
      <c r="D29" s="448"/>
      <c r="E29" s="448"/>
      <c r="F29" s="448"/>
      <c r="G29" s="450"/>
    </row>
    <row r="30" spans="1:7" s="466" customFormat="1" ht="12.75" customHeight="1">
      <c r="A30" s="449"/>
      <c r="B30" s="448"/>
      <c r="C30" s="448"/>
      <c r="D30" s="448"/>
      <c r="E30" s="448"/>
      <c r="F30" s="448"/>
      <c r="G30" s="450"/>
    </row>
    <row r="31" spans="1:7" s="466" customFormat="1" ht="12.75" customHeight="1">
      <c r="A31" s="449"/>
      <c r="B31" s="448"/>
      <c r="C31" s="448"/>
      <c r="D31" s="448"/>
      <c r="E31" s="448"/>
      <c r="F31" s="448"/>
      <c r="G31" s="450"/>
    </row>
    <row r="32" spans="1:7" s="466" customFormat="1" ht="12.75" customHeight="1">
      <c r="A32" s="449"/>
      <c r="B32" s="448"/>
      <c r="C32" s="448"/>
      <c r="D32" s="448"/>
      <c r="E32" s="448"/>
      <c r="F32" s="448"/>
      <c r="G32" s="450"/>
    </row>
    <row r="33" spans="1:7" s="466" customFormat="1" ht="12.75" customHeight="1">
      <c r="A33" s="449"/>
      <c r="B33" s="448"/>
      <c r="C33" s="448"/>
      <c r="D33" s="448"/>
      <c r="E33" s="448"/>
      <c r="F33" s="448"/>
      <c r="G33" s="450"/>
    </row>
    <row r="34" spans="1:7" s="466" customFormat="1" ht="12.75" customHeight="1">
      <c r="A34" s="449"/>
      <c r="B34" s="448"/>
      <c r="C34" s="448"/>
      <c r="D34" s="448"/>
      <c r="E34" s="448"/>
      <c r="F34" s="448"/>
      <c r="G34" s="450"/>
    </row>
    <row r="35" spans="1:7" ht="12.75" customHeight="1">
      <c r="A35" s="378" t="s">
        <v>232</v>
      </c>
      <c r="B35" s="260"/>
      <c r="C35" s="260"/>
      <c r="D35" s="260"/>
      <c r="E35" s="1798"/>
      <c r="F35" s="455"/>
      <c r="G35" s="457"/>
    </row>
    <row r="36" spans="1:7" ht="12.75" customHeight="1">
      <c r="A36" s="1350">
        <f>IF(E35="oui","Lesquels ?","")</f>
      </c>
      <c r="B36" s="455"/>
      <c r="C36" s="455"/>
      <c r="D36" s="455"/>
      <c r="E36" s="455"/>
      <c r="F36" s="455"/>
      <c r="G36" s="457"/>
    </row>
    <row r="37" spans="1:7" ht="12.75" customHeight="1">
      <c r="A37" s="449"/>
      <c r="B37" s="448"/>
      <c r="C37" s="448"/>
      <c r="D37" s="448"/>
      <c r="E37" s="448"/>
      <c r="F37" s="448"/>
      <c r="G37" s="450"/>
    </row>
    <row r="38" spans="1:7" ht="12.75" customHeight="1">
      <c r="A38" s="449"/>
      <c r="B38" s="448"/>
      <c r="C38" s="448"/>
      <c r="D38" s="448"/>
      <c r="E38" s="448"/>
      <c r="F38" s="448"/>
      <c r="G38" s="450"/>
    </row>
    <row r="39" spans="1:7" ht="12.75" customHeight="1">
      <c r="A39" s="449"/>
      <c r="B39" s="448"/>
      <c r="C39" s="448"/>
      <c r="D39" s="448"/>
      <c r="E39" s="448"/>
      <c r="F39" s="448"/>
      <c r="G39" s="450"/>
    </row>
    <row r="40" spans="1:7" ht="12.75" customHeight="1">
      <c r="A40" s="449"/>
      <c r="B40" s="448"/>
      <c r="C40" s="448"/>
      <c r="D40" s="448"/>
      <c r="E40" s="448"/>
      <c r="F40" s="448"/>
      <c r="G40" s="450"/>
    </row>
    <row r="41" spans="1:7" ht="12.75" customHeight="1">
      <c r="A41" s="449"/>
      <c r="B41" s="448"/>
      <c r="C41" s="448"/>
      <c r="D41" s="448"/>
      <c r="E41" s="448"/>
      <c r="F41" s="448"/>
      <c r="G41" s="450"/>
    </row>
    <row r="42" spans="1:7" ht="12.75" customHeight="1">
      <c r="A42" s="460"/>
      <c r="B42" s="448"/>
      <c r="C42" s="448"/>
      <c r="D42" s="448"/>
      <c r="E42" s="448"/>
      <c r="F42" s="448"/>
      <c r="G42" s="450"/>
    </row>
    <row r="43" spans="1:7" ht="12.75" customHeight="1">
      <c r="A43" s="449"/>
      <c r="B43" s="448"/>
      <c r="C43" s="448"/>
      <c r="D43" s="448"/>
      <c r="E43" s="448"/>
      <c r="F43" s="448"/>
      <c r="G43" s="450"/>
    </row>
    <row r="44" spans="1:7" ht="12.75" customHeight="1">
      <c r="A44" s="460"/>
      <c r="B44" s="448"/>
      <c r="C44" s="448"/>
      <c r="D44" s="448"/>
      <c r="E44" s="448"/>
      <c r="F44" s="448"/>
      <c r="G44" s="450"/>
    </row>
    <row r="45" spans="1:7" ht="12.75" customHeight="1">
      <c r="A45" s="449"/>
      <c r="B45" s="448"/>
      <c r="C45" s="448"/>
      <c r="D45" s="448"/>
      <c r="E45" s="448"/>
      <c r="F45" s="448"/>
      <c r="G45" s="450"/>
    </row>
    <row r="46" spans="1:7" s="467" customFormat="1" ht="12.75" customHeight="1">
      <c r="A46" s="461" t="s">
        <v>233</v>
      </c>
      <c r="B46" s="462"/>
      <c r="C46" s="462"/>
      <c r="D46" s="464"/>
      <c r="E46" s="455"/>
      <c r="F46" s="455"/>
      <c r="G46" s="457"/>
    </row>
    <row r="47" spans="1:7" s="467" customFormat="1" ht="12.75" customHeight="1">
      <c r="A47" s="454"/>
      <c r="B47" s="455"/>
      <c r="C47" s="455"/>
      <c r="D47" s="455"/>
      <c r="E47" s="455"/>
      <c r="F47" s="455"/>
      <c r="G47" s="457"/>
    </row>
    <row r="48" spans="1:7" s="467" customFormat="1" ht="12.75" customHeight="1">
      <c r="A48" s="471" t="s">
        <v>228</v>
      </c>
      <c r="B48" s="1798"/>
      <c r="C48" s="455"/>
      <c r="D48" s="455"/>
      <c r="E48" s="455"/>
      <c r="F48" s="455"/>
      <c r="G48" s="457"/>
    </row>
    <row r="49" spans="1:7" ht="12.75" customHeight="1">
      <c r="A49" s="472">
        <f>IF(B48="non","Pourquoi ?","")</f>
      </c>
      <c r="B49" s="2147"/>
      <c r="C49" s="2148"/>
      <c r="D49" s="2148"/>
      <c r="E49" s="2148"/>
      <c r="F49" s="2148"/>
      <c r="G49" s="2149"/>
    </row>
    <row r="50" spans="1:7" ht="12.75" customHeight="1">
      <c r="A50" s="471"/>
      <c r="B50" s="2148"/>
      <c r="C50" s="2148"/>
      <c r="D50" s="2148"/>
      <c r="E50" s="2148"/>
      <c r="F50" s="2148"/>
      <c r="G50" s="2149"/>
    </row>
    <row r="51" spans="1:7" ht="12.75" customHeight="1">
      <c r="A51" s="454"/>
      <c r="B51" s="2148"/>
      <c r="C51" s="2148"/>
      <c r="D51" s="2148"/>
      <c r="E51" s="2148"/>
      <c r="F51" s="2148"/>
      <c r="G51" s="2149"/>
    </row>
    <row r="52" spans="1:7" ht="12.75" customHeight="1">
      <c r="A52" s="454"/>
      <c r="B52" s="1164"/>
      <c r="C52" s="1164"/>
      <c r="D52" s="1164"/>
      <c r="E52" s="1164"/>
      <c r="F52" s="1164"/>
      <c r="G52" s="1351"/>
    </row>
    <row r="53" spans="1:7" s="467" customFormat="1" ht="12.75" customHeight="1">
      <c r="A53" s="461" t="s">
        <v>234</v>
      </c>
      <c r="B53" s="462"/>
      <c r="C53" s="462"/>
      <c r="D53" s="462"/>
      <c r="E53" s="462"/>
      <c r="F53" s="462"/>
      <c r="G53" s="457"/>
    </row>
    <row r="54" spans="1:7" s="467" customFormat="1" ht="12.75" customHeight="1">
      <c r="A54" s="454"/>
      <c r="B54" s="455"/>
      <c r="C54" s="455"/>
      <c r="D54" s="455"/>
      <c r="E54" s="455"/>
      <c r="F54" s="455"/>
      <c r="G54" s="457"/>
    </row>
    <row r="55" spans="1:7" s="467" customFormat="1" ht="12.75" customHeight="1">
      <c r="A55" s="454"/>
      <c r="B55" s="1339" t="s">
        <v>231</v>
      </c>
      <c r="C55" s="1340" t="s">
        <v>329</v>
      </c>
      <c r="D55" s="624"/>
      <c r="E55" s="624"/>
      <c r="F55" s="624"/>
      <c r="G55" s="1341"/>
    </row>
    <row r="56" spans="1:7" s="467" customFormat="1" ht="12.75" customHeight="1">
      <c r="A56" s="454"/>
      <c r="B56" s="1342"/>
      <c r="C56" s="1342"/>
      <c r="D56" s="458"/>
      <c r="E56" s="458"/>
      <c r="F56" s="458"/>
      <c r="G56" s="459"/>
    </row>
    <row r="57" spans="1:7" s="374" customFormat="1" ht="36" customHeight="1">
      <c r="A57" s="379" t="s">
        <v>230</v>
      </c>
      <c r="B57" s="1800" t="s">
        <v>326</v>
      </c>
      <c r="C57" s="2153"/>
      <c r="D57" s="2154"/>
      <c r="E57" s="2154"/>
      <c r="F57" s="2154"/>
      <c r="G57" s="2155"/>
    </row>
    <row r="58" spans="1:7" s="374" customFormat="1" ht="36" customHeight="1" thickBot="1">
      <c r="A58" s="441" t="s">
        <v>229</v>
      </c>
      <c r="B58" s="1801" t="s">
        <v>326</v>
      </c>
      <c r="C58" s="2156"/>
      <c r="D58" s="2157"/>
      <c r="E58" s="2157"/>
      <c r="F58" s="2157"/>
      <c r="G58" s="2158"/>
    </row>
    <row r="60" spans="1:7" ht="14.25">
      <c r="A60" s="2146" t="str">
        <f>IF(OR(B6="",C7="",C8="",G6="",G7="",A12="",A22="",G24="",E35="",B48="",B57="",B58=""),"Il manque des réponses sur cette feuille !!!!","")</f>
        <v>Il manque des réponses sur cette feuille !!!!</v>
      </c>
      <c r="B60" s="2146"/>
      <c r="C60" s="2146"/>
      <c r="D60" s="2146"/>
      <c r="E60" s="2146"/>
      <c r="F60" s="2146"/>
      <c r="G60" s="2146"/>
    </row>
    <row r="90" spans="1:2" ht="12.75">
      <c r="A90" t="s">
        <v>325</v>
      </c>
      <c r="B90" t="s">
        <v>323</v>
      </c>
    </row>
    <row r="91" spans="1:2" ht="12.75">
      <c r="A91" t="s">
        <v>326</v>
      </c>
      <c r="B91" t="s">
        <v>328</v>
      </c>
    </row>
    <row r="93" ht="12.75">
      <c r="A93" t="s">
        <v>652</v>
      </c>
    </row>
    <row r="94" ht="12.75">
      <c r="A94" t="s">
        <v>346</v>
      </c>
    </row>
    <row r="95" ht="12.75">
      <c r="A95" t="s">
        <v>653</v>
      </c>
    </row>
  </sheetData>
  <sheetProtection password="E2A3" sheet="1" objects="1" scenarios="1"/>
  <mergeCells count="8">
    <mergeCell ref="A60:G60"/>
    <mergeCell ref="B49:G51"/>
    <mergeCell ref="B6:C6"/>
    <mergeCell ref="A12:B12"/>
    <mergeCell ref="C57:G57"/>
    <mergeCell ref="C58:G58"/>
    <mergeCell ref="A24:F24"/>
    <mergeCell ref="A22:B22"/>
  </mergeCells>
  <dataValidations count="4">
    <dataValidation type="list" allowBlank="1" showInputMessage="1" showErrorMessage="1" sqref="A12:B12">
      <formula1>$B$90:$B$91</formula1>
    </dataValidation>
    <dataValidation type="list" allowBlank="1" showInputMessage="1" showErrorMessage="1" sqref="B57:B58 G24 E35 B48">
      <formula1>$A$90:$A$91</formula1>
    </dataValidation>
    <dataValidation allowBlank="1" showErrorMessage="1" sqref="B6:C6"/>
    <dataValidation type="list" allowBlank="1" showInputMessage="1" showErrorMessage="1" sqref="A22:B22">
      <formula1>$A$93:$A$95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Header>&amp;C&amp;"Arial,Gras"&amp;14&amp;A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8515625" style="4" customWidth="1"/>
    <col min="2" max="2" width="22.57421875" style="4" customWidth="1"/>
    <col min="3" max="3" width="22.140625" style="4" customWidth="1"/>
    <col min="4" max="6" width="14.7109375" style="4" customWidth="1"/>
  </cols>
  <sheetData>
    <row r="1" spans="1:6" ht="23.25">
      <c r="A1" s="836"/>
      <c r="B1" s="837"/>
      <c r="C1" s="837"/>
      <c r="D1" s="1367" t="s">
        <v>553</v>
      </c>
      <c r="E1" s="1361" t="s">
        <v>307</v>
      </c>
      <c r="F1" s="581" t="s">
        <v>945</v>
      </c>
    </row>
    <row r="2" spans="1:6" ht="15">
      <c r="A2" s="842"/>
      <c r="B2" s="22"/>
      <c r="C2" s="22"/>
      <c r="D2" s="32"/>
      <c r="E2" s="64" t="s">
        <v>550</v>
      </c>
      <c r="F2" s="1304" t="s">
        <v>551</v>
      </c>
    </row>
    <row r="3" spans="1:6" ht="12.75">
      <c r="A3" s="582" t="s">
        <v>913</v>
      </c>
      <c r="B3" s="35">
        <f>'A1'!$B$6</f>
        <v>0</v>
      </c>
      <c r="C3" s="35"/>
      <c r="D3" s="64"/>
      <c r="E3" s="64" t="s">
        <v>908</v>
      </c>
      <c r="F3" s="583">
        <f>'A1'!C7</f>
        <v>0</v>
      </c>
    </row>
    <row r="4" spans="1:6" ht="12.75">
      <c r="A4" s="582" t="s">
        <v>914</v>
      </c>
      <c r="B4" s="39">
        <f>'A1'!$G$6</f>
        <v>0</v>
      </c>
      <c r="C4" s="39"/>
      <c r="D4" s="40"/>
      <c r="E4" s="106" t="s">
        <v>910</v>
      </c>
      <c r="F4" s="583">
        <f>'A1'!C8</f>
        <v>0</v>
      </c>
    </row>
    <row r="5" spans="1:6" ht="12.75">
      <c r="A5" s="772"/>
      <c r="B5" s="43"/>
      <c r="C5" s="44"/>
      <c r="D5" s="45"/>
      <c r="E5" s="44"/>
      <c r="F5" s="377"/>
    </row>
    <row r="6" spans="1:6" ht="20.25">
      <c r="A6" s="868" t="s">
        <v>946</v>
      </c>
      <c r="B6" s="237"/>
      <c r="C6" s="237"/>
      <c r="D6" s="237"/>
      <c r="E6" s="237"/>
      <c r="F6" s="869"/>
    </row>
    <row r="7" spans="1:6" ht="42.75" customHeight="1">
      <c r="A7" s="870" t="s">
        <v>1104</v>
      </c>
      <c r="B7" s="2374" t="s">
        <v>422</v>
      </c>
      <c r="C7" s="2375"/>
      <c r="D7" s="2375"/>
      <c r="E7" s="2375"/>
      <c r="F7" s="1816"/>
    </row>
    <row r="8" spans="1:6" ht="35.25" customHeight="1">
      <c r="A8" s="412"/>
      <c r="B8" s="866">
        <f>IF(F7="non","Pourquoi ?","")</f>
      </c>
      <c r="C8" s="2373"/>
      <c r="D8" s="2148"/>
      <c r="E8" s="2148"/>
      <c r="F8" s="2149"/>
    </row>
    <row r="9" spans="1:6" ht="20.25">
      <c r="A9" s="871" t="s">
        <v>1105</v>
      </c>
      <c r="B9" s="65"/>
      <c r="C9" s="65"/>
      <c r="D9" s="65"/>
      <c r="E9" s="65"/>
      <c r="F9" s="411"/>
    </row>
    <row r="10" spans="1:6" s="29" customFormat="1" ht="11.25" customHeight="1">
      <c r="A10" s="412"/>
      <c r="B10" s="65"/>
      <c r="C10" s="65"/>
      <c r="D10" s="65"/>
      <c r="E10" s="65"/>
      <c r="F10" s="411"/>
    </row>
    <row r="11" spans="1:6" s="29" customFormat="1" ht="13.5" customHeight="1">
      <c r="A11" s="375" t="s">
        <v>1106</v>
      </c>
      <c r="B11" s="36"/>
      <c r="C11" s="36"/>
      <c r="D11" s="36"/>
      <c r="E11" s="36"/>
      <c r="F11" s="1803"/>
    </row>
    <row r="12" spans="1:6" s="29" customFormat="1" ht="13.5" customHeight="1">
      <c r="A12" s="375"/>
      <c r="B12" s="36"/>
      <c r="C12" s="36"/>
      <c r="D12" s="36"/>
      <c r="E12" s="36"/>
      <c r="F12" s="376"/>
    </row>
    <row r="13" spans="1:6" s="29" customFormat="1" ht="13.5" customHeight="1">
      <c r="A13" s="375" t="s">
        <v>265</v>
      </c>
      <c r="B13" s="36"/>
      <c r="C13" s="36"/>
      <c r="D13" s="36"/>
      <c r="E13" s="36"/>
      <c r="F13" s="376"/>
    </row>
    <row r="14" spans="1:6" s="29" customFormat="1" ht="13.5" customHeight="1">
      <c r="A14" s="375"/>
      <c r="B14" s="36" t="s">
        <v>285</v>
      </c>
      <c r="C14" s="36"/>
      <c r="D14" s="36"/>
      <c r="E14" s="36"/>
      <c r="F14" s="1803"/>
    </row>
    <row r="15" spans="1:6" s="29" customFormat="1" ht="13.5" customHeight="1">
      <c r="A15" s="375"/>
      <c r="B15" s="36" t="s">
        <v>286</v>
      </c>
      <c r="C15" s="36"/>
      <c r="D15" s="36"/>
      <c r="E15" s="36"/>
      <c r="F15" s="1803"/>
    </row>
    <row r="16" spans="1:6" s="29" customFormat="1" ht="13.5" customHeight="1">
      <c r="A16" s="375"/>
      <c r="B16" s="36" t="s">
        <v>287</v>
      </c>
      <c r="C16" s="36"/>
      <c r="D16" s="36"/>
      <c r="E16" s="36"/>
      <c r="F16" s="1803"/>
    </row>
    <row r="17" spans="1:6" s="29" customFormat="1" ht="13.5" customHeight="1">
      <c r="A17" s="375"/>
      <c r="B17" s="36"/>
      <c r="C17" s="36"/>
      <c r="D17" s="36"/>
      <c r="E17" s="36"/>
      <c r="F17" s="376"/>
    </row>
    <row r="18" spans="1:6" s="29" customFormat="1" ht="13.5" customHeight="1">
      <c r="A18" s="375" t="s">
        <v>1107</v>
      </c>
      <c r="B18" s="36"/>
      <c r="C18" s="36"/>
      <c r="D18" s="36"/>
      <c r="E18" s="36"/>
      <c r="F18" s="376"/>
    </row>
    <row r="19" spans="1:6" s="29" customFormat="1" ht="13.5" customHeight="1">
      <c r="A19" s="375"/>
      <c r="B19" s="36" t="s">
        <v>1108</v>
      </c>
      <c r="C19" s="36"/>
      <c r="D19" s="36"/>
      <c r="E19" s="36"/>
      <c r="F19" s="1803"/>
    </row>
    <row r="20" spans="1:6" s="29" customFormat="1" ht="13.5" customHeight="1">
      <c r="A20" s="375"/>
      <c r="B20" s="36" t="s">
        <v>1109</v>
      </c>
      <c r="C20" s="36"/>
      <c r="D20" s="36"/>
      <c r="E20" s="36"/>
      <c r="F20" s="1803"/>
    </row>
    <row r="21" spans="1:6" s="29" customFormat="1" ht="13.5" customHeight="1">
      <c r="A21" s="375"/>
      <c r="B21" s="36" t="s">
        <v>428</v>
      </c>
      <c r="C21" s="36"/>
      <c r="D21" s="36"/>
      <c r="E21" s="36"/>
      <c r="F21" s="1803"/>
    </row>
    <row r="22" spans="1:6" s="29" customFormat="1" ht="13.5" customHeight="1">
      <c r="A22" s="375"/>
      <c r="B22" s="36" t="s">
        <v>1110</v>
      </c>
      <c r="C22" s="36"/>
      <c r="D22" s="36"/>
      <c r="E22" s="36"/>
      <c r="F22" s="1803"/>
    </row>
    <row r="23" spans="1:6" s="29" customFormat="1" ht="13.5" customHeight="1">
      <c r="A23" s="375"/>
      <c r="B23" s="36"/>
      <c r="C23" s="36"/>
      <c r="D23" s="36"/>
      <c r="E23" s="36"/>
      <c r="F23" s="376"/>
    </row>
    <row r="24" spans="1:6" s="29" customFormat="1" ht="13.5" customHeight="1">
      <c r="A24" s="375" t="s">
        <v>1111</v>
      </c>
      <c r="B24" s="36"/>
      <c r="C24" s="36"/>
      <c r="D24" s="36"/>
      <c r="E24" s="36"/>
      <c r="F24" s="376"/>
    </row>
    <row r="25" spans="1:6" s="29" customFormat="1" ht="13.5" customHeight="1">
      <c r="A25" s="375"/>
      <c r="B25" s="36" t="s">
        <v>1112</v>
      </c>
      <c r="C25" s="36"/>
      <c r="D25" s="36"/>
      <c r="E25" s="36"/>
      <c r="F25" s="1803"/>
    </row>
    <row r="26" spans="1:6" s="29" customFormat="1" ht="13.5" customHeight="1">
      <c r="A26" s="375"/>
      <c r="B26" s="36" t="s">
        <v>1113</v>
      </c>
      <c r="C26" s="36"/>
      <c r="D26" s="36"/>
      <c r="E26" s="36"/>
      <c r="F26" s="1803"/>
    </row>
    <row r="27" spans="1:6" s="29" customFormat="1" ht="13.5" customHeight="1">
      <c r="A27" s="375"/>
      <c r="B27" s="36" t="s">
        <v>1114</v>
      </c>
      <c r="C27" s="36" t="s">
        <v>1115</v>
      </c>
      <c r="D27" s="36"/>
      <c r="E27" s="36"/>
      <c r="F27" s="1803"/>
    </row>
    <row r="28" spans="1:6" s="29" customFormat="1" ht="13.5" customHeight="1">
      <c r="A28" s="375"/>
      <c r="B28" s="36"/>
      <c r="C28" s="36" t="s">
        <v>1116</v>
      </c>
      <c r="D28" s="36"/>
      <c r="E28" s="36"/>
      <c r="F28" s="1803"/>
    </row>
    <row r="29" spans="1:6" s="29" customFormat="1" ht="13.5" customHeight="1">
      <c r="A29" s="375"/>
      <c r="B29" s="36"/>
      <c r="C29" s="36" t="s">
        <v>1117</v>
      </c>
      <c r="D29" s="36"/>
      <c r="E29" s="36"/>
      <c r="F29" s="1803"/>
    </row>
    <row r="30" spans="1:6" s="29" customFormat="1" ht="13.5" customHeight="1">
      <c r="A30" s="375"/>
      <c r="B30" s="36"/>
      <c r="C30" s="36" t="s">
        <v>1118</v>
      </c>
      <c r="D30" s="36"/>
      <c r="E30" s="36"/>
      <c r="F30" s="1803"/>
    </row>
    <row r="31" spans="1:6" s="29" customFormat="1" ht="13.5" customHeight="1">
      <c r="A31" s="375"/>
      <c r="B31" s="36"/>
      <c r="C31" s="36"/>
      <c r="D31" s="36"/>
      <c r="E31" s="36"/>
      <c r="F31" s="376"/>
    </row>
    <row r="32" spans="1:6" s="29" customFormat="1" ht="13.5" customHeight="1">
      <c r="A32" s="375" t="s">
        <v>1119</v>
      </c>
      <c r="B32" s="36"/>
      <c r="C32" s="36"/>
      <c r="D32" s="36"/>
      <c r="E32" s="36"/>
      <c r="F32" s="376"/>
    </row>
    <row r="33" spans="1:6" s="29" customFormat="1" ht="13.5" customHeight="1">
      <c r="A33" s="375" t="s">
        <v>1120</v>
      </c>
      <c r="B33" s="36"/>
      <c r="C33" s="36"/>
      <c r="D33" s="36"/>
      <c r="E33" s="36"/>
      <c r="F33" s="1803"/>
    </row>
    <row r="34" spans="1:6" s="29" customFormat="1" ht="13.5" customHeight="1">
      <c r="A34" s="375"/>
      <c r="B34" s="36"/>
      <c r="C34" s="36"/>
      <c r="D34" s="36"/>
      <c r="E34" s="36"/>
      <c r="F34" s="376"/>
    </row>
    <row r="35" spans="1:6" s="29" customFormat="1" ht="13.5" customHeight="1">
      <c r="A35" s="454" t="s">
        <v>364</v>
      </c>
      <c r="B35" s="455"/>
      <c r="C35" s="455"/>
      <c r="D35" s="455"/>
      <c r="E35" s="455"/>
      <c r="F35" s="1803"/>
    </row>
    <row r="36" spans="1:6" s="29" customFormat="1" ht="15.75" customHeight="1">
      <c r="A36" s="1634">
        <f>IF(F35="non","Exercice  visé par le client ?                        soit JJ/MM/AA en D36 ","")</f>
      </c>
      <c r="B36" s="455"/>
      <c r="C36" s="455"/>
      <c r="D36" s="1578"/>
      <c r="E36" s="1579"/>
      <c r="F36" s="496"/>
    </row>
    <row r="37" spans="1:6" s="29" customFormat="1" ht="18" customHeight="1">
      <c r="A37" s="1634">
        <f>IF(F35="non","                                                                              soit AUCUN en D37 ","")</f>
      </c>
      <c r="B37" s="1635"/>
      <c r="C37" s="1635"/>
      <c r="D37" s="1578"/>
      <c r="E37" s="1579"/>
      <c r="F37" s="470"/>
    </row>
    <row r="38" spans="1:6" s="29" customFormat="1" ht="14.25" customHeight="1">
      <c r="A38" s="2387">
        <f>IF(D37="AUCUN","Explications à donner dans la case REMARQUES ci-dessous !!!!!!!","")</f>
      </c>
      <c r="B38" s="2388"/>
      <c r="C38" s="2388"/>
      <c r="D38" s="482"/>
      <c r="E38" s="482"/>
      <c r="F38" s="470"/>
    </row>
    <row r="39" spans="1:6" s="29" customFormat="1" ht="27" customHeight="1">
      <c r="A39" s="2376" t="s">
        <v>429</v>
      </c>
      <c r="B39" s="2377"/>
      <c r="C39" s="2377"/>
      <c r="D39" s="2377"/>
      <c r="E39" s="2378"/>
      <c r="F39" s="1817"/>
    </row>
    <row r="40" spans="1:6" s="29" customFormat="1" ht="13.5" customHeight="1">
      <c r="A40" s="375"/>
      <c r="B40" s="36"/>
      <c r="C40" s="36"/>
      <c r="D40" s="36"/>
      <c r="E40" s="36"/>
      <c r="F40" s="376"/>
    </row>
    <row r="41" spans="1:6" s="29" customFormat="1" ht="13.5" customHeight="1">
      <c r="A41" s="375" t="s">
        <v>430</v>
      </c>
      <c r="B41" s="36"/>
      <c r="C41" s="36"/>
      <c r="D41" s="36"/>
      <c r="E41" s="36"/>
      <c r="F41" s="1817"/>
    </row>
    <row r="42" spans="1:6" s="29" customFormat="1" ht="13.5" customHeight="1" thickBot="1">
      <c r="A42" s="2379">
        <f>IF(F41="oui"," joindre la justification en G3","")</f>
      </c>
      <c r="B42" s="2380"/>
      <c r="C42" s="36"/>
      <c r="D42" s="36"/>
      <c r="E42" s="36"/>
      <c r="F42" s="376"/>
    </row>
    <row r="43" spans="1:6" s="29" customFormat="1" ht="13.5" customHeight="1">
      <c r="A43" s="167" t="s">
        <v>431</v>
      </c>
      <c r="B43" s="580"/>
      <c r="C43" s="580"/>
      <c r="D43" s="580"/>
      <c r="E43" s="580"/>
      <c r="F43" s="867"/>
    </row>
    <row r="44" spans="1:6" s="29" customFormat="1" ht="13.5" customHeight="1">
      <c r="A44" s="2244"/>
      <c r="B44" s="2381"/>
      <c r="C44" s="2381"/>
      <c r="D44" s="2381"/>
      <c r="E44" s="2381"/>
      <c r="F44" s="2382"/>
    </row>
    <row r="45" spans="1:6" s="29" customFormat="1" ht="13.5" customHeight="1">
      <c r="A45" s="2383"/>
      <c r="B45" s="2381"/>
      <c r="C45" s="2381"/>
      <c r="D45" s="2381"/>
      <c r="E45" s="2381"/>
      <c r="F45" s="2382"/>
    </row>
    <row r="46" spans="1:6" s="29" customFormat="1" ht="13.5" customHeight="1">
      <c r="A46" s="2383"/>
      <c r="B46" s="2381"/>
      <c r="C46" s="2381"/>
      <c r="D46" s="2381"/>
      <c r="E46" s="2381"/>
      <c r="F46" s="2382"/>
    </row>
    <row r="47" spans="1:6" s="29" customFormat="1" ht="13.5" customHeight="1">
      <c r="A47" s="2383"/>
      <c r="B47" s="2381"/>
      <c r="C47" s="2381"/>
      <c r="D47" s="2381"/>
      <c r="E47" s="2381"/>
      <c r="F47" s="2382"/>
    </row>
    <row r="48" spans="1:6" s="29" customFormat="1" ht="13.5" customHeight="1">
      <c r="A48" s="2383"/>
      <c r="B48" s="2381"/>
      <c r="C48" s="2381"/>
      <c r="D48" s="2381"/>
      <c r="E48" s="2381"/>
      <c r="F48" s="2382"/>
    </row>
    <row r="49" spans="1:6" s="29" customFormat="1" ht="13.5" customHeight="1" thickBot="1">
      <c r="A49" s="2384"/>
      <c r="B49" s="2385"/>
      <c r="C49" s="2385"/>
      <c r="D49" s="2385"/>
      <c r="E49" s="2385"/>
      <c r="F49" s="2386"/>
    </row>
    <row r="50" spans="1:6" s="29" customFormat="1" ht="24" customHeight="1">
      <c r="A50" s="2308" t="str">
        <f>IF(OR(F7="",F11="",F14="",F15="",F16="",F19="",F20="",F21="",F22="",F25="",F26="",F27="",F28="",F29="",F30="",F33="",F35="",F39="",F41=""),"Il manque des réponses sur cette feuille !!!!","")</f>
        <v>Il manque des réponses sur cette feuille !!!!</v>
      </c>
      <c r="B50" s="2308"/>
      <c r="C50" s="2308"/>
      <c r="D50" s="2308"/>
      <c r="E50" s="2308"/>
      <c r="F50" s="2308"/>
    </row>
    <row r="51" s="29" customFormat="1" ht="13.5" customHeight="1"/>
    <row r="52" s="29" customFormat="1" ht="13.5" customHeight="1"/>
    <row r="53" s="29" customFormat="1" ht="13.5" customHeight="1"/>
    <row r="54" s="29" customFormat="1" ht="13.5" customHeight="1"/>
    <row r="55" s="29" customFormat="1" ht="13.5" customHeight="1"/>
    <row r="56" s="29" customFormat="1" ht="13.5" customHeight="1"/>
    <row r="57" s="29" customFormat="1" ht="13.5" customHeight="1"/>
    <row r="58" s="29" customFormat="1" ht="13.5" customHeight="1"/>
    <row r="59" s="29" customFormat="1" ht="13.5" customHeight="1"/>
    <row r="60" s="29" customFormat="1" ht="13.5" customHeight="1"/>
    <row r="61" s="29" customFormat="1" ht="13.5" customHeight="1"/>
    <row r="62" s="29" customFormat="1" ht="13.5" customHeight="1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pans="1:2" s="29" customFormat="1" ht="12.75">
      <c r="A87" s="29" t="s">
        <v>426</v>
      </c>
      <c r="B87" s="29" t="s">
        <v>423</v>
      </c>
    </row>
    <row r="88" spans="1:2" s="29" customFormat="1" ht="12.75">
      <c r="A88" s="29" t="s">
        <v>427</v>
      </c>
      <c r="B88" s="29" t="s">
        <v>424</v>
      </c>
    </row>
    <row r="89" spans="1:2" s="29" customFormat="1" ht="12.75">
      <c r="A89" s="29" t="s">
        <v>425</v>
      </c>
      <c r="B89" s="29" t="s">
        <v>425</v>
      </c>
    </row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</sheetData>
  <sheetProtection password="E2A3" sheet="1" objects="1" scenarios="1"/>
  <mergeCells count="7">
    <mergeCell ref="C8:F8"/>
    <mergeCell ref="B7:E7"/>
    <mergeCell ref="A50:F50"/>
    <mergeCell ref="A39:E39"/>
    <mergeCell ref="A42:B42"/>
    <mergeCell ref="A44:F49"/>
    <mergeCell ref="A38:C38"/>
  </mergeCells>
  <conditionalFormatting sqref="C8:F8">
    <cfRule type="expression" priority="1" dxfId="48" stopIfTrue="1">
      <formula>$F$7="non"</formula>
    </cfRule>
  </conditionalFormatting>
  <conditionalFormatting sqref="D36:D37">
    <cfRule type="expression" priority="2" dxfId="0" stopIfTrue="1">
      <formula>$F$35="non"</formula>
    </cfRule>
  </conditionalFormatting>
  <dataValidations count="6">
    <dataValidation type="list" allowBlank="1" showInputMessage="1" showErrorMessage="1" sqref="F7">
      <formula1>$A$87:$A$88</formula1>
    </dataValidation>
    <dataValidation type="list" allowBlank="1" showInputMessage="1" showErrorMessage="1" sqref="F11 F19:F22 F25:F30 F33 F39">
      <formula1>$B$87:$B$89</formula1>
    </dataValidation>
    <dataValidation type="list" allowBlank="1" showInputMessage="1" showErrorMessage="1" sqref="F14:F16 F41">
      <formula1>$A$87:$A$89</formula1>
    </dataValidation>
    <dataValidation type="list" allowBlank="1" showInputMessage="1" showErrorMessage="1" sqref="F35">
      <formula1>$A$87:$A$88</formula1>
    </dataValidation>
    <dataValidation type="textLength" operator="equal" allowBlank="1" showInputMessage="1" showErrorMessage="1" sqref="E36:E37">
      <formula1>44196</formula1>
    </dataValidation>
    <dataValidation type="custom" operator="equal" allowBlank="1" showInputMessage="1" showErrorMessage="1" sqref="D37">
      <formula1>D37="AUCUN"</formula1>
    </dataValidation>
  </dataValidations>
  <printOptions horizontalCentered="1"/>
  <pageMargins left="0.7874015748031497" right="0.7874015748031497" top="0.7086614173228347" bottom="0.5905511811023623" header="0.3937007874015748" footer="0.5118110236220472"/>
  <pageSetup fitToHeight="1" fitToWidth="1" horizontalDpi="300" verticalDpi="300" orientation="portrait" paperSize="9" scale="75" r:id="rId1"/>
  <headerFooter alignWithMargins="0">
    <oddHeader>&amp;C&amp;"Arial,Gras"&amp;14&amp;A&amp;R&amp;"Arial,Gras italique"&amp;14
</oddHeader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4"/>
  <sheetViews>
    <sheetView showGridLines="0" showZeros="0" zoomScalePageLayoutView="0" workbookViewId="0" topLeftCell="A1">
      <selection activeCell="A1" sqref="A1"/>
    </sheetView>
  </sheetViews>
  <sheetFormatPr defaultColWidth="12.57421875" defaultRowHeight="12.75"/>
  <cols>
    <col min="1" max="1" width="16.7109375" style="21" customWidth="1"/>
    <col min="2" max="2" width="22.7109375" style="21" customWidth="1"/>
    <col min="3" max="3" width="20.00390625" style="21" customWidth="1"/>
    <col min="4" max="4" width="17.57421875" style="21" customWidth="1"/>
    <col min="5" max="5" width="1.28515625" style="20" hidden="1" customWidth="1"/>
    <col min="6" max="16384" width="12.57421875" style="20" customWidth="1"/>
  </cols>
  <sheetData>
    <row r="1" spans="1:4" ht="23.25">
      <c r="A1" s="120"/>
      <c r="B1" s="1524" t="s">
        <v>553</v>
      </c>
      <c r="C1" s="1373" t="s">
        <v>315</v>
      </c>
      <c r="D1" s="380" t="s">
        <v>947</v>
      </c>
    </row>
    <row r="2" spans="1:4" ht="15">
      <c r="A2" s="1328"/>
      <c r="B2" s="1329"/>
      <c r="C2" s="64" t="s">
        <v>550</v>
      </c>
      <c r="D2" s="1303" t="s">
        <v>551</v>
      </c>
    </row>
    <row r="3" spans="1:4" ht="15">
      <c r="A3" s="34" t="s">
        <v>913</v>
      </c>
      <c r="B3" s="35">
        <f>'A1'!B6:C6</f>
        <v>0</v>
      </c>
      <c r="C3" s="64" t="s">
        <v>908</v>
      </c>
      <c r="D3" s="38">
        <f>'A1'!C7</f>
        <v>0</v>
      </c>
    </row>
    <row r="4" spans="1:4" ht="15">
      <c r="A4" s="34" t="s">
        <v>914</v>
      </c>
      <c r="B4" s="39">
        <f>'A1'!G6</f>
        <v>0</v>
      </c>
      <c r="C4" s="106" t="s">
        <v>910</v>
      </c>
      <c r="D4" s="102">
        <f>'A1'!C8</f>
        <v>0</v>
      </c>
    </row>
    <row r="5" spans="1:4" ht="15">
      <c r="A5" s="49"/>
      <c r="B5" s="44"/>
      <c r="C5" s="45"/>
      <c r="D5" s="46"/>
    </row>
    <row r="6" spans="1:4" ht="18">
      <c r="A6" s="240" t="s">
        <v>948</v>
      </c>
      <c r="B6" s="241"/>
      <c r="C6" s="241"/>
      <c r="D6" s="242"/>
    </row>
    <row r="7" spans="1:4" ht="15.75">
      <c r="A7" s="243" t="s">
        <v>0</v>
      </c>
      <c r="B7" s="244"/>
      <c r="C7" s="244"/>
      <c r="D7" s="245"/>
    </row>
    <row r="8" spans="1:4" s="108" customFormat="1" ht="18">
      <c r="A8" s="93"/>
      <c r="B8" s="107"/>
      <c r="C8" s="107"/>
      <c r="D8" s="107"/>
    </row>
    <row r="9" s="108" customFormat="1" ht="9" customHeight="1"/>
    <row r="10" spans="1:5" s="108" customFormat="1" ht="12" customHeight="1">
      <c r="A10" s="109"/>
      <c r="B10" s="109"/>
      <c r="C10" s="121"/>
      <c r="D10" s="110"/>
      <c r="E10" s="116"/>
    </row>
    <row r="11" spans="1:5" s="108" customFormat="1" ht="15.75">
      <c r="A11" s="112" t="s">
        <v>1</v>
      </c>
      <c r="B11" s="246" t="s">
        <v>2</v>
      </c>
      <c r="C11" s="247"/>
      <c r="D11" s="113" t="s">
        <v>1052</v>
      </c>
      <c r="E11" s="116"/>
    </row>
    <row r="12" spans="1:5" s="108" customFormat="1" ht="14.25" customHeight="1">
      <c r="A12" s="114"/>
      <c r="B12" s="114"/>
      <c r="C12" s="122"/>
      <c r="D12" s="115"/>
      <c r="E12" s="116"/>
    </row>
    <row r="13" spans="1:5" s="127" customFormat="1" ht="15.75" customHeight="1">
      <c r="A13" s="1640"/>
      <c r="B13" s="1636"/>
      <c r="C13" s="1637"/>
      <c r="D13" s="1638"/>
      <c r="E13" s="126"/>
    </row>
    <row r="14" spans="1:5" s="127" customFormat="1" ht="15.75" customHeight="1">
      <c r="A14" s="1640"/>
      <c r="B14" s="1636"/>
      <c r="C14" s="1637"/>
      <c r="D14" s="1638"/>
      <c r="E14" s="126"/>
    </row>
    <row r="15" spans="1:5" s="127" customFormat="1" ht="15.75" customHeight="1">
      <c r="A15" s="1640"/>
      <c r="B15" s="1636"/>
      <c r="C15" s="1637"/>
      <c r="D15" s="1638"/>
      <c r="E15" s="126"/>
    </row>
    <row r="16" spans="1:5" s="127" customFormat="1" ht="15.75" customHeight="1">
      <c r="A16" s="1640"/>
      <c r="B16" s="1636"/>
      <c r="C16" s="1637"/>
      <c r="D16" s="1638"/>
      <c r="E16" s="126"/>
    </row>
    <row r="17" spans="1:5" s="127" customFormat="1" ht="15.75" customHeight="1">
      <c r="A17" s="1640"/>
      <c r="B17" s="1636"/>
      <c r="C17" s="1637"/>
      <c r="D17" s="1638"/>
      <c r="E17" s="126"/>
    </row>
    <row r="18" spans="1:5" s="127" customFormat="1" ht="15.75" customHeight="1">
      <c r="A18" s="1640"/>
      <c r="B18" s="1636"/>
      <c r="C18" s="1637"/>
      <c r="D18" s="1638"/>
      <c r="E18" s="126"/>
    </row>
    <row r="19" spans="1:5" s="127" customFormat="1" ht="15.75" customHeight="1">
      <c r="A19" s="1640"/>
      <c r="B19" s="1636"/>
      <c r="C19" s="1637"/>
      <c r="D19" s="1638"/>
      <c r="E19" s="126"/>
    </row>
    <row r="20" spans="1:5" s="127" customFormat="1" ht="15.75" customHeight="1">
      <c r="A20" s="1640"/>
      <c r="B20" s="1636"/>
      <c r="C20" s="1637"/>
      <c r="D20" s="1638"/>
      <c r="E20" s="126"/>
    </row>
    <row r="21" spans="1:5" s="127" customFormat="1" ht="15.75" customHeight="1" thickBot="1">
      <c r="A21" s="1640"/>
      <c r="B21" s="1636"/>
      <c r="C21" s="1637"/>
      <c r="D21" s="1638"/>
      <c r="E21" s="126"/>
    </row>
    <row r="22" spans="1:5" s="127" customFormat="1" ht="15.75" customHeight="1" thickBot="1">
      <c r="A22" s="1641"/>
      <c r="B22" s="128" t="s">
        <v>3</v>
      </c>
      <c r="C22" s="129"/>
      <c r="D22" s="1368">
        <f>SUM(D13:D21)</f>
        <v>0</v>
      </c>
      <c r="E22" s="126"/>
    </row>
    <row r="23" spans="1:5" s="127" customFormat="1" ht="15.75" customHeight="1" thickBot="1">
      <c r="A23" s="1641"/>
      <c r="B23" s="128" t="s">
        <v>4</v>
      </c>
      <c r="C23" s="129"/>
      <c r="D23" s="1368"/>
      <c r="E23" s="126"/>
    </row>
    <row r="24" spans="1:5" s="127" customFormat="1" ht="15.75" customHeight="1" thickBot="1">
      <c r="A24" s="1641"/>
      <c r="B24" s="128" t="s">
        <v>5</v>
      </c>
      <c r="C24" s="130"/>
      <c r="D24" s="1368"/>
      <c r="E24" s="126"/>
    </row>
    <row r="25" spans="1:5" s="127" customFormat="1" ht="15.75" customHeight="1" thickBot="1">
      <c r="A25" s="1641"/>
      <c r="B25" s="131"/>
      <c r="C25" s="130"/>
      <c r="D25" s="132"/>
      <c r="E25" s="126"/>
    </row>
    <row r="26" spans="1:5" s="127" customFormat="1" ht="15.75" customHeight="1" thickBot="1">
      <c r="A26" s="1641"/>
      <c r="B26" s="128" t="s">
        <v>462</v>
      </c>
      <c r="C26" s="130"/>
      <c r="D26" s="972">
        <f>D22-D23</f>
        <v>0</v>
      </c>
      <c r="E26" s="126"/>
    </row>
    <row r="27" spans="1:5" s="127" customFormat="1" ht="15.75" customHeight="1" thickBot="1">
      <c r="A27" s="1641"/>
      <c r="B27" s="128" t="s">
        <v>463</v>
      </c>
      <c r="C27" s="130"/>
      <c r="D27" s="972">
        <f>D22-D24</f>
        <v>0</v>
      </c>
      <c r="E27" s="126"/>
    </row>
    <row r="28" spans="1:5" s="127" customFormat="1" ht="15.75" customHeight="1">
      <c r="A28" s="1641"/>
      <c r="B28" s="123"/>
      <c r="C28" s="124"/>
      <c r="D28" s="125"/>
      <c r="E28" s="126"/>
    </row>
    <row r="29" spans="1:5" s="127" customFormat="1" ht="15.75" customHeight="1">
      <c r="A29" s="1641"/>
      <c r="B29" s="973" t="s">
        <v>464</v>
      </c>
      <c r="C29" s="124"/>
      <c r="D29" s="125">
        <f>D27</f>
        <v>0</v>
      </c>
      <c r="E29" s="126"/>
    </row>
    <row r="30" spans="1:5" s="127" customFormat="1" ht="15.75" customHeight="1">
      <c r="A30" s="1640"/>
      <c r="B30" s="1636"/>
      <c r="C30" s="1637"/>
      <c r="D30" s="1638"/>
      <c r="E30" s="126"/>
    </row>
    <row r="31" spans="1:5" s="127" customFormat="1" ht="15.75" customHeight="1">
      <c r="A31" s="1640"/>
      <c r="B31" s="1636"/>
      <c r="C31" s="1637"/>
      <c r="D31" s="1638"/>
      <c r="E31" s="126"/>
    </row>
    <row r="32" spans="1:5" s="127" customFormat="1" ht="15.75" customHeight="1">
      <c r="A32" s="1640"/>
      <c r="B32" s="1636"/>
      <c r="C32" s="1637"/>
      <c r="D32" s="1638"/>
      <c r="E32" s="126"/>
    </row>
    <row r="33" spans="1:5" s="127" customFormat="1" ht="15.75" customHeight="1">
      <c r="A33" s="1640"/>
      <c r="B33" s="1636"/>
      <c r="C33" s="1637"/>
      <c r="D33" s="1638"/>
      <c r="E33" s="126"/>
    </row>
    <row r="34" spans="1:5" s="127" customFormat="1" ht="15.75" customHeight="1">
      <c r="A34" s="1640"/>
      <c r="B34" s="1636"/>
      <c r="C34" s="1637"/>
      <c r="D34" s="1638"/>
      <c r="E34" s="126"/>
    </row>
    <row r="35" spans="1:5" s="127" customFormat="1" ht="15.75" customHeight="1">
      <c r="A35" s="1640"/>
      <c r="B35" s="1636"/>
      <c r="C35" s="1637"/>
      <c r="D35" s="1638"/>
      <c r="E35" s="126"/>
    </row>
    <row r="36" spans="1:5" s="127" customFormat="1" ht="15.75" customHeight="1">
      <c r="A36" s="1640"/>
      <c r="B36" s="1636"/>
      <c r="C36" s="1637"/>
      <c r="D36" s="1638"/>
      <c r="E36" s="126"/>
    </row>
    <row r="37" spans="1:5" s="127" customFormat="1" ht="15.75" customHeight="1">
      <c r="A37" s="1640"/>
      <c r="B37" s="1636"/>
      <c r="C37" s="1637"/>
      <c r="D37" s="1638"/>
      <c r="E37" s="126"/>
    </row>
    <row r="38" spans="1:5" s="127" customFormat="1" ht="15.75" customHeight="1">
      <c r="A38" s="1640"/>
      <c r="B38" s="1636"/>
      <c r="C38" s="1637"/>
      <c r="D38" s="1638"/>
      <c r="E38" s="126"/>
    </row>
    <row r="39" spans="1:5" s="127" customFormat="1" ht="15.75" customHeight="1">
      <c r="A39" s="1640"/>
      <c r="B39" s="1636"/>
      <c r="C39" s="1637"/>
      <c r="D39" s="1638"/>
      <c r="E39" s="126"/>
    </row>
    <row r="40" spans="1:5" s="127" customFormat="1" ht="15.75" customHeight="1">
      <c r="A40" s="1640"/>
      <c r="B40" s="1636"/>
      <c r="C40" s="1637"/>
      <c r="D40" s="1638"/>
      <c r="E40" s="126"/>
    </row>
    <row r="41" spans="1:5" s="127" customFormat="1" ht="15.75" customHeight="1">
      <c r="A41" s="1640"/>
      <c r="B41" s="1636"/>
      <c r="C41" s="1637"/>
      <c r="D41" s="1638"/>
      <c r="E41" s="126"/>
    </row>
    <row r="42" spans="1:5" s="127" customFormat="1" ht="15.75" customHeight="1" thickBot="1">
      <c r="A42" s="1640"/>
      <c r="B42" s="1636"/>
      <c r="C42" s="1637"/>
      <c r="D42" s="1639"/>
      <c r="E42" s="126"/>
    </row>
    <row r="43" spans="1:5" s="127" customFormat="1" ht="15.75" customHeight="1">
      <c r="A43" s="1642"/>
      <c r="B43" s="128" t="s">
        <v>465</v>
      </c>
      <c r="C43" s="133"/>
      <c r="D43" s="974">
        <f>D29-D30-D31-D32-D33-D34-D35-D36--D37-D38-D39-D40-D41-D42</f>
        <v>0</v>
      </c>
      <c r="E43" s="126"/>
    </row>
    <row r="44" spans="1:5" s="127" customFormat="1" ht="15.75" customHeight="1">
      <c r="A44" s="134"/>
      <c r="B44" s="135"/>
      <c r="C44" s="135"/>
      <c r="D44" s="136"/>
      <c r="E44" s="126"/>
    </row>
    <row r="45" s="108" customFormat="1" ht="15"/>
    <row r="46" s="108" customFormat="1" ht="15"/>
    <row r="47" s="108" customFormat="1" ht="15"/>
    <row r="48" s="108" customFormat="1" ht="15"/>
    <row r="49" s="108" customFormat="1" ht="15"/>
  </sheetData>
  <sheetProtection password="E2A3" sheet="1" objects="1" scenarios="1"/>
  <printOptions horizontalCentered="1"/>
  <pageMargins left="0.7874015748031497" right="0.7874015748031497" top="0.7086614173228347" bottom="0.5905511811023623" header="0.5118110236220472" footer="0.5118110236220472"/>
  <pageSetup horizontalDpi="300" verticalDpi="300" orientation="portrait" paperSize="9" r:id="rId1"/>
  <headerFooter alignWithMargins="0">
    <oddHeader>&amp;C&amp;"Arial,Gras"&amp;14&amp;A</oddHeader>
    <oddFooter>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6"/>
  <sheetViews>
    <sheetView showZeros="0" zoomScalePageLayoutView="0" workbookViewId="0" topLeftCell="A1">
      <selection activeCell="B2" sqref="B2"/>
    </sheetView>
  </sheetViews>
  <sheetFormatPr defaultColWidth="11.421875" defaultRowHeight="12.75"/>
  <cols>
    <col min="1" max="1" width="2.7109375" style="0" customWidth="1"/>
    <col min="2" max="2" width="20.00390625" style="0" customWidth="1"/>
    <col min="3" max="11" width="7.7109375" style="0" customWidth="1"/>
    <col min="12" max="12" width="9.7109375" style="0" customWidth="1"/>
  </cols>
  <sheetData>
    <row r="1" spans="2:12" ht="15">
      <c r="B1" s="2339" t="s">
        <v>437</v>
      </c>
      <c r="C1" s="2339"/>
      <c r="D1" s="2339"/>
      <c r="E1" s="2339"/>
      <c r="F1" s="2339"/>
      <c r="G1" s="2339"/>
      <c r="H1" s="2339"/>
      <c r="I1" s="2339"/>
      <c r="J1" s="2339"/>
      <c r="K1" s="2339"/>
      <c r="L1" s="2339"/>
    </row>
    <row r="2" spans="2:12" ht="33.75">
      <c r="B2" s="1881"/>
      <c r="C2" s="2419"/>
      <c r="D2" s="2419"/>
      <c r="E2" s="2419"/>
      <c r="F2" s="2419"/>
      <c r="G2" s="2419"/>
      <c r="H2" s="2419"/>
      <c r="J2" s="2416" t="s">
        <v>696</v>
      </c>
      <c r="K2" s="2417"/>
      <c r="L2" s="2418"/>
    </row>
    <row r="3" spans="1:12" s="374" customFormat="1" ht="19.5" customHeight="1">
      <c r="A3" s="1918"/>
      <c r="B3" s="1919" t="s">
        <v>913</v>
      </c>
      <c r="C3" s="2420">
        <f>'A1'!B6</f>
        <v>0</v>
      </c>
      <c r="D3" s="2420"/>
      <c r="E3" s="2420"/>
      <c r="F3" s="2420"/>
      <c r="G3" s="2420"/>
      <c r="H3" s="2420"/>
      <c r="I3" s="2421"/>
      <c r="J3" s="1913"/>
      <c r="K3" s="1914"/>
      <c r="L3" s="1914"/>
    </row>
    <row r="4" spans="1:12" s="374" customFormat="1" ht="15" customHeight="1">
      <c r="A4" s="1918"/>
      <c r="B4" s="1920" t="s">
        <v>914</v>
      </c>
      <c r="C4" s="2422">
        <f>'A1'!G6</f>
        <v>0</v>
      </c>
      <c r="D4" s="2422"/>
      <c r="E4" s="2422"/>
      <c r="F4" s="1915"/>
      <c r="G4" s="1915"/>
      <c r="H4" s="1915"/>
      <c r="J4" s="1913"/>
      <c r="K4" s="1914"/>
      <c r="L4" s="1914"/>
    </row>
    <row r="5" spans="1:12" s="374" customFormat="1" ht="15" customHeight="1">
      <c r="A5" s="1918"/>
      <c r="B5" s="1916" t="s">
        <v>910</v>
      </c>
      <c r="C5" s="2422">
        <f>'A1'!C8</f>
        <v>0</v>
      </c>
      <c r="D5" s="2422"/>
      <c r="E5" s="2422"/>
      <c r="F5" s="1915"/>
      <c r="G5" s="1915"/>
      <c r="H5" s="1915"/>
      <c r="J5" s="1913"/>
      <c r="K5" s="1914"/>
      <c r="L5" s="1914"/>
    </row>
    <row r="6" spans="1:12" s="374" customFormat="1" ht="15" customHeight="1">
      <c r="A6" s="1918"/>
      <c r="B6" s="1920" t="s">
        <v>670</v>
      </c>
      <c r="C6" s="2422">
        <f>'A1'!G7</f>
        <v>0</v>
      </c>
      <c r="D6" s="2422"/>
      <c r="E6" s="2422"/>
      <c r="F6" s="1917"/>
      <c r="G6" s="1917"/>
      <c r="H6" s="1917"/>
      <c r="J6" s="1913"/>
      <c r="K6" s="1914"/>
      <c r="L6" s="1914"/>
    </row>
    <row r="7" ht="13.5" thickBot="1"/>
    <row r="8" spans="2:12" ht="13.5" thickBot="1">
      <c r="B8" s="1882" t="s">
        <v>671</v>
      </c>
      <c r="C8" s="2406" t="s">
        <v>672</v>
      </c>
      <c r="D8" s="2407"/>
      <c r="E8" s="2406" t="s">
        <v>673</v>
      </c>
      <c r="F8" s="2407"/>
      <c r="G8" s="2406" t="s">
        <v>674</v>
      </c>
      <c r="H8" s="2408"/>
      <c r="I8" s="2408"/>
      <c r="J8" s="2408"/>
      <c r="K8" s="2408"/>
      <c r="L8" s="2407"/>
    </row>
    <row r="9" spans="1:12" s="1160" customFormat="1" ht="12.75">
      <c r="A9" s="1883">
        <v>1</v>
      </c>
      <c r="B9" s="1921"/>
      <c r="C9" s="2413"/>
      <c r="D9" s="2413"/>
      <c r="E9" s="2413"/>
      <c r="F9" s="2413"/>
      <c r="G9" s="2413"/>
      <c r="H9" s="2413"/>
      <c r="I9" s="2413"/>
      <c r="J9" s="2413"/>
      <c r="K9" s="2413"/>
      <c r="L9" s="2414"/>
    </row>
    <row r="10" spans="1:12" ht="12.75">
      <c r="A10" s="1884">
        <v>2</v>
      </c>
      <c r="B10" s="1922"/>
      <c r="C10" s="2409"/>
      <c r="D10" s="2409"/>
      <c r="E10" s="2409"/>
      <c r="F10" s="2409"/>
      <c r="G10" s="2409"/>
      <c r="H10" s="2409"/>
      <c r="I10" s="2409"/>
      <c r="J10" s="2409"/>
      <c r="K10" s="2409"/>
      <c r="L10" s="2415"/>
    </row>
    <row r="11" spans="1:12" ht="12.75">
      <c r="A11" s="1884">
        <v>3</v>
      </c>
      <c r="B11" s="1922"/>
      <c r="C11" s="2409"/>
      <c r="D11" s="2409"/>
      <c r="E11" s="2409"/>
      <c r="F11" s="2409"/>
      <c r="G11" s="2409"/>
      <c r="H11" s="2409"/>
      <c r="I11" s="2409"/>
      <c r="J11" s="2409"/>
      <c r="K11" s="2409"/>
      <c r="L11" s="2415"/>
    </row>
    <row r="12" spans="1:12" ht="12.75">
      <c r="A12" s="1884">
        <v>4</v>
      </c>
      <c r="B12" s="1922"/>
      <c r="C12" s="2409"/>
      <c r="D12" s="2409"/>
      <c r="E12" s="2409"/>
      <c r="F12" s="2409"/>
      <c r="G12" s="2409"/>
      <c r="H12" s="2409"/>
      <c r="I12" s="2409"/>
      <c r="J12" s="2409"/>
      <c r="K12" s="2409"/>
      <c r="L12" s="2415"/>
    </row>
    <row r="13" spans="1:12" ht="12.75">
      <c r="A13" s="1884">
        <v>5</v>
      </c>
      <c r="B13" s="1922"/>
      <c r="C13" s="2409"/>
      <c r="D13" s="2409"/>
      <c r="E13" s="2409"/>
      <c r="F13" s="2409"/>
      <c r="G13" s="2409"/>
      <c r="H13" s="2409"/>
      <c r="I13" s="2409"/>
      <c r="J13" s="2409"/>
      <c r="K13" s="2409"/>
      <c r="L13" s="2415"/>
    </row>
    <row r="14" spans="1:16" ht="12.75">
      <c r="A14" s="1884">
        <v>6</v>
      </c>
      <c r="B14" s="1922"/>
      <c r="C14" s="2409"/>
      <c r="D14" s="2409"/>
      <c r="E14" s="2409"/>
      <c r="F14" s="2409"/>
      <c r="G14" s="2409"/>
      <c r="H14" s="2409"/>
      <c r="I14" s="2409"/>
      <c r="J14" s="2409"/>
      <c r="K14" s="2409"/>
      <c r="L14" s="2415"/>
      <c r="P14" s="925"/>
    </row>
    <row r="15" spans="1:16" ht="12.75">
      <c r="A15" s="1884">
        <v>7</v>
      </c>
      <c r="B15" s="1922"/>
      <c r="C15" s="2409"/>
      <c r="D15" s="2409"/>
      <c r="E15" s="2409"/>
      <c r="F15" s="2409"/>
      <c r="G15" s="2409"/>
      <c r="H15" s="2409"/>
      <c r="I15" s="2409"/>
      <c r="J15" s="2409"/>
      <c r="K15" s="2409"/>
      <c r="L15" s="2415"/>
      <c r="P15" s="925"/>
    </row>
    <row r="16" spans="1:16" ht="12.75">
      <c r="A16" s="1884">
        <v>8</v>
      </c>
      <c r="B16" s="1922"/>
      <c r="C16" s="2409"/>
      <c r="D16" s="2409"/>
      <c r="E16" s="2409"/>
      <c r="F16" s="2409"/>
      <c r="G16" s="2409"/>
      <c r="H16" s="2409"/>
      <c r="I16" s="2409"/>
      <c r="J16" s="2409"/>
      <c r="K16" s="2409"/>
      <c r="L16" s="2415"/>
      <c r="P16" s="925"/>
    </row>
    <row r="17" spans="1:12" ht="12.75">
      <c r="A17" s="1884">
        <v>9</v>
      </c>
      <c r="B17" s="1922"/>
      <c r="C17" s="2409"/>
      <c r="D17" s="2409"/>
      <c r="E17" s="2409"/>
      <c r="F17" s="2409"/>
      <c r="G17" s="2409"/>
      <c r="H17" s="2409"/>
      <c r="I17" s="2409"/>
      <c r="J17" s="2409"/>
      <c r="K17" s="2409"/>
      <c r="L17" s="2415"/>
    </row>
    <row r="18" spans="1:12" ht="13.5" thickBot="1">
      <c r="A18" s="1885">
        <v>10</v>
      </c>
      <c r="B18" s="1923"/>
      <c r="C18" s="2404"/>
      <c r="D18" s="2404"/>
      <c r="E18" s="2404"/>
      <c r="F18" s="2404"/>
      <c r="G18" s="2404"/>
      <c r="H18" s="2404"/>
      <c r="I18" s="2404"/>
      <c r="J18" s="2404"/>
      <c r="K18" s="2404"/>
      <c r="L18" s="2405"/>
    </row>
    <row r="20" ht="13.5" thickBot="1">
      <c r="B20" s="1886" t="s">
        <v>697</v>
      </c>
    </row>
    <row r="21" spans="3:12" ht="12.75">
      <c r="C21" s="146">
        <v>1</v>
      </c>
      <c r="D21" s="146">
        <v>2</v>
      </c>
      <c r="E21" s="146">
        <v>3</v>
      </c>
      <c r="F21" s="146">
        <v>4</v>
      </c>
      <c r="G21" s="146">
        <v>5</v>
      </c>
      <c r="H21" s="146">
        <v>6</v>
      </c>
      <c r="I21" s="146">
        <v>7</v>
      </c>
      <c r="J21" s="146">
        <v>8</v>
      </c>
      <c r="K21" s="146">
        <v>9</v>
      </c>
      <c r="L21" s="146">
        <v>10</v>
      </c>
    </row>
    <row r="22" spans="2:12" ht="13.5" thickBot="1">
      <c r="B22" s="1924"/>
      <c r="C22" s="1887">
        <f>B9</f>
        <v>0</v>
      </c>
      <c r="D22" s="1888">
        <f>B10</f>
        <v>0</v>
      </c>
      <c r="E22" s="1888">
        <f>B11</f>
        <v>0</v>
      </c>
      <c r="F22" s="1888">
        <f>B12</f>
        <v>0</v>
      </c>
      <c r="G22" s="1888">
        <f>B13</f>
        <v>0</v>
      </c>
      <c r="H22" s="1888">
        <f>B14</f>
        <v>0</v>
      </c>
      <c r="I22" s="1888">
        <f>B15</f>
        <v>0</v>
      </c>
      <c r="J22" s="1888">
        <f>B16</f>
        <v>0</v>
      </c>
      <c r="K22" s="1888">
        <f>B17</f>
        <v>0</v>
      </c>
      <c r="L22" s="1888">
        <f>B18</f>
        <v>0</v>
      </c>
    </row>
    <row r="23" spans="2:12" ht="12.75">
      <c r="B23" s="1889"/>
      <c r="C23" s="1890">
        <f aca="true" t="shared" si="0" ref="C23:L23">IF(C22=0,"",$B$22)</f>
      </c>
      <c r="D23" s="1890">
        <f t="shared" si="0"/>
      </c>
      <c r="E23" s="1890">
        <f t="shared" si="0"/>
      </c>
      <c r="F23" s="1890">
        <f t="shared" si="0"/>
      </c>
      <c r="G23" s="1890">
        <f t="shared" si="0"/>
      </c>
      <c r="H23" s="1890">
        <f t="shared" si="0"/>
      </c>
      <c r="I23" s="1890">
        <f t="shared" si="0"/>
      </c>
      <c r="J23" s="1890">
        <f t="shared" si="0"/>
      </c>
      <c r="K23" s="1890">
        <f t="shared" si="0"/>
      </c>
      <c r="L23" s="1891">
        <f t="shared" si="0"/>
      </c>
    </row>
    <row r="24" spans="2:12" ht="12.75">
      <c r="B24" s="1892" t="s">
        <v>675</v>
      </c>
      <c r="C24" s="1925"/>
      <c r="D24" s="1925"/>
      <c r="E24" s="1925"/>
      <c r="F24" s="1925"/>
      <c r="G24" s="1925"/>
      <c r="H24" s="1925"/>
      <c r="I24" s="1925"/>
      <c r="J24" s="1925"/>
      <c r="K24" s="1925"/>
      <c r="L24" s="1926"/>
    </row>
    <row r="25" spans="2:12" ht="12.75">
      <c r="B25" s="1893" t="s">
        <v>676</v>
      </c>
      <c r="C25" s="1894"/>
      <c r="D25" s="1894"/>
      <c r="E25" s="1894"/>
      <c r="F25" s="1894"/>
      <c r="G25" s="1894"/>
      <c r="H25" s="1894"/>
      <c r="I25" s="1894"/>
      <c r="J25" s="1894"/>
      <c r="K25" s="1894"/>
      <c r="L25" s="1895"/>
    </row>
    <row r="26" spans="2:12" ht="12.75">
      <c r="B26" s="1896" t="s">
        <v>677</v>
      </c>
      <c r="C26" s="1925"/>
      <c r="D26" s="1925"/>
      <c r="E26" s="1925"/>
      <c r="F26" s="1925"/>
      <c r="G26" s="1925"/>
      <c r="H26" s="1925"/>
      <c r="I26" s="1925"/>
      <c r="J26" s="1925"/>
      <c r="K26" s="1925"/>
      <c r="L26" s="1926"/>
    </row>
    <row r="27" spans="2:12" ht="12.75">
      <c r="B27" s="1896" t="s">
        <v>678</v>
      </c>
      <c r="C27" s="1925"/>
      <c r="D27" s="1925"/>
      <c r="E27" s="1925"/>
      <c r="F27" s="1925"/>
      <c r="G27" s="1925"/>
      <c r="H27" s="1925"/>
      <c r="I27" s="1925"/>
      <c r="J27" s="1925"/>
      <c r="K27" s="1925"/>
      <c r="L27" s="1926"/>
    </row>
    <row r="28" spans="2:12" ht="33.75" customHeight="1">
      <c r="B28" s="1897" t="s">
        <v>679</v>
      </c>
      <c r="C28" s="2410" t="s">
        <v>695</v>
      </c>
      <c r="D28" s="2411"/>
      <c r="E28" s="2411"/>
      <c r="F28" s="2411"/>
      <c r="G28" s="2411"/>
      <c r="H28" s="2411"/>
      <c r="I28" s="2411"/>
      <c r="J28" s="2411"/>
      <c r="K28" s="2411"/>
      <c r="L28" s="2412"/>
    </row>
    <row r="29" spans="2:12" ht="12.75">
      <c r="B29" s="1896" t="s">
        <v>680</v>
      </c>
      <c r="C29" s="1925"/>
      <c r="D29" s="1925"/>
      <c r="E29" s="1925"/>
      <c r="F29" s="1925"/>
      <c r="G29" s="1925"/>
      <c r="H29" s="1925"/>
      <c r="I29" s="1925"/>
      <c r="J29" s="1925"/>
      <c r="K29" s="1925"/>
      <c r="L29" s="1926"/>
    </row>
    <row r="30" spans="2:12" ht="12.75">
      <c r="B30" s="1896" t="s">
        <v>681</v>
      </c>
      <c r="C30" s="1925"/>
      <c r="D30" s="1925"/>
      <c r="E30" s="1925"/>
      <c r="F30" s="1925"/>
      <c r="G30" s="1925"/>
      <c r="H30" s="1925"/>
      <c r="I30" s="1925"/>
      <c r="J30" s="1925"/>
      <c r="K30" s="1925"/>
      <c r="L30" s="1926"/>
    </row>
    <row r="31" spans="2:12" ht="12.75">
      <c r="B31" s="1898" t="s">
        <v>682</v>
      </c>
      <c r="C31" s="2399" t="s">
        <v>683</v>
      </c>
      <c r="D31" s="2400"/>
      <c r="E31" s="2400"/>
      <c r="F31" s="2400"/>
      <c r="G31" s="2400"/>
      <c r="H31" s="2400"/>
      <c r="I31" s="2400"/>
      <c r="J31" s="2400"/>
      <c r="K31" s="2400"/>
      <c r="L31" s="2401"/>
    </row>
    <row r="32" spans="2:12" ht="12.75">
      <c r="B32" s="1896" t="s">
        <v>680</v>
      </c>
      <c r="C32" s="1925"/>
      <c r="D32" s="1925"/>
      <c r="E32" s="1925"/>
      <c r="F32" s="1925"/>
      <c r="G32" s="1925"/>
      <c r="H32" s="1925"/>
      <c r="I32" s="1925"/>
      <c r="J32" s="1925"/>
      <c r="K32" s="1925"/>
      <c r="L32" s="1926"/>
    </row>
    <row r="33" spans="2:12" ht="12.75">
      <c r="B33" s="1896" t="s">
        <v>681</v>
      </c>
      <c r="C33" s="1925"/>
      <c r="D33" s="1925"/>
      <c r="E33" s="1925"/>
      <c r="F33" s="1925"/>
      <c r="G33" s="1925"/>
      <c r="H33" s="1925"/>
      <c r="I33" s="1925"/>
      <c r="J33" s="1925"/>
      <c r="K33" s="1925"/>
      <c r="L33" s="1926"/>
    </row>
    <row r="34" spans="2:12" ht="12.75" customHeight="1">
      <c r="B34" s="1899" t="s">
        <v>684</v>
      </c>
      <c r="C34" s="1900">
        <f aca="true" t="shared" si="1" ref="C34:L34">C24-C26+C27-C29+C30-C32+C33</f>
        <v>0</v>
      </c>
      <c r="D34" s="1900">
        <f t="shared" si="1"/>
        <v>0</v>
      </c>
      <c r="E34" s="1900">
        <f t="shared" si="1"/>
        <v>0</v>
      </c>
      <c r="F34" s="1900">
        <f t="shared" si="1"/>
        <v>0</v>
      </c>
      <c r="G34" s="1900">
        <f t="shared" si="1"/>
        <v>0</v>
      </c>
      <c r="H34" s="1900">
        <f t="shared" si="1"/>
        <v>0</v>
      </c>
      <c r="I34" s="1900">
        <f t="shared" si="1"/>
        <v>0</v>
      </c>
      <c r="J34" s="1900">
        <f t="shared" si="1"/>
        <v>0</v>
      </c>
      <c r="K34" s="1900">
        <f t="shared" si="1"/>
        <v>0</v>
      </c>
      <c r="L34" s="1901">
        <f t="shared" si="1"/>
        <v>0</v>
      </c>
    </row>
    <row r="35" spans="2:12" ht="12.75" customHeight="1">
      <c r="B35" s="1899" t="s">
        <v>685</v>
      </c>
      <c r="C35" s="1927"/>
      <c r="D35" s="1927"/>
      <c r="E35" s="1927"/>
      <c r="F35" s="1927"/>
      <c r="G35" s="1927"/>
      <c r="H35" s="1927"/>
      <c r="I35" s="1927"/>
      <c r="J35" s="1927"/>
      <c r="K35" s="1927"/>
      <c r="L35" s="1928"/>
    </row>
    <row r="36" spans="2:12" ht="12.75" customHeight="1">
      <c r="B36" s="1899" t="s">
        <v>686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8"/>
    </row>
    <row r="37" spans="2:12" ht="12.75" customHeight="1">
      <c r="B37" s="1902" t="s">
        <v>687</v>
      </c>
      <c r="C37" s="1929"/>
      <c r="D37" s="1929"/>
      <c r="E37" s="1929"/>
      <c r="F37" s="1929"/>
      <c r="G37" s="1929"/>
      <c r="H37" s="1929"/>
      <c r="I37" s="1929"/>
      <c r="J37" s="1929"/>
      <c r="K37" s="1929"/>
      <c r="L37" s="1930"/>
    </row>
    <row r="38" spans="2:12" ht="12.75" customHeight="1">
      <c r="B38" s="1903" t="s">
        <v>688</v>
      </c>
      <c r="C38" s="1904">
        <f aca="true" t="shared" si="2" ref="C38:L38">SUM(C34:C37)</f>
        <v>0</v>
      </c>
      <c r="D38" s="1904">
        <f t="shared" si="2"/>
        <v>0</v>
      </c>
      <c r="E38" s="1904">
        <f t="shared" si="2"/>
        <v>0</v>
      </c>
      <c r="F38" s="1904">
        <f t="shared" si="2"/>
        <v>0</v>
      </c>
      <c r="G38" s="1904">
        <f t="shared" si="2"/>
        <v>0</v>
      </c>
      <c r="H38" s="1904">
        <f t="shared" si="2"/>
        <v>0</v>
      </c>
      <c r="I38" s="1904">
        <f t="shared" si="2"/>
        <v>0</v>
      </c>
      <c r="J38" s="1904">
        <f t="shared" si="2"/>
        <v>0</v>
      </c>
      <c r="K38" s="1904">
        <f t="shared" si="2"/>
        <v>0</v>
      </c>
      <c r="L38" s="1905">
        <f t="shared" si="2"/>
        <v>0</v>
      </c>
    </row>
    <row r="39" spans="2:12" ht="12.75" customHeight="1">
      <c r="B39" s="1899" t="s">
        <v>689</v>
      </c>
      <c r="C39" s="1927"/>
      <c r="D39" s="1927"/>
      <c r="E39" s="1927"/>
      <c r="F39" s="1927"/>
      <c r="G39" s="1927"/>
      <c r="H39" s="1927"/>
      <c r="I39" s="1927"/>
      <c r="J39" s="1927"/>
      <c r="K39" s="1927"/>
      <c r="L39" s="1928"/>
    </row>
    <row r="40" spans="2:12" ht="12.75" customHeight="1">
      <c r="B40" s="1899" t="s">
        <v>690</v>
      </c>
      <c r="C40" s="1927"/>
      <c r="D40" s="1927"/>
      <c r="E40" s="1927"/>
      <c r="F40" s="1927"/>
      <c r="G40" s="1927"/>
      <c r="H40" s="1927"/>
      <c r="I40" s="1927"/>
      <c r="J40" s="1927"/>
      <c r="K40" s="1927"/>
      <c r="L40" s="1928"/>
    </row>
    <row r="41" spans="2:12" ht="12.75" customHeight="1">
      <c r="B41" s="1899" t="s">
        <v>691</v>
      </c>
      <c r="C41" s="1927"/>
      <c r="D41" s="1927"/>
      <c r="E41" s="1927"/>
      <c r="F41" s="1927"/>
      <c r="G41" s="1927"/>
      <c r="H41" s="1927"/>
      <c r="I41" s="1927"/>
      <c r="J41" s="1927"/>
      <c r="K41" s="1927"/>
      <c r="L41" s="1928"/>
    </row>
    <row r="42" spans="2:12" ht="12.75" customHeight="1">
      <c r="B42" s="1903" t="s">
        <v>1051</v>
      </c>
      <c r="C42" s="1904">
        <f aca="true" t="shared" si="3" ref="C42:L42">SUM(C38:C41)</f>
        <v>0</v>
      </c>
      <c r="D42" s="1904">
        <f t="shared" si="3"/>
        <v>0</v>
      </c>
      <c r="E42" s="1904">
        <f t="shared" si="3"/>
        <v>0</v>
      </c>
      <c r="F42" s="1904">
        <f t="shared" si="3"/>
        <v>0</v>
      </c>
      <c r="G42" s="1904">
        <f t="shared" si="3"/>
        <v>0</v>
      </c>
      <c r="H42" s="1904">
        <f t="shared" si="3"/>
        <v>0</v>
      </c>
      <c r="I42" s="1904">
        <f t="shared" si="3"/>
        <v>0</v>
      </c>
      <c r="J42" s="1904">
        <f t="shared" si="3"/>
        <v>0</v>
      </c>
      <c r="K42" s="1904">
        <f t="shared" si="3"/>
        <v>0</v>
      </c>
      <c r="L42" s="1905">
        <f t="shared" si="3"/>
        <v>0</v>
      </c>
    </row>
    <row r="43" spans="2:12" ht="12.75" customHeight="1">
      <c r="B43" s="1899"/>
      <c r="C43" s="1906"/>
      <c r="D43" s="1906"/>
      <c r="E43" s="1906"/>
      <c r="F43" s="1906"/>
      <c r="G43" s="1906"/>
      <c r="H43" s="1906"/>
      <c r="I43" s="1906"/>
      <c r="J43" s="1906"/>
      <c r="K43" s="1906"/>
      <c r="L43" s="1907"/>
    </row>
    <row r="44" spans="2:12" ht="12.75">
      <c r="B44" s="1908"/>
      <c r="C44" s="2402">
        <f aca="true" t="shared" si="4" ref="C44:L44">C22</f>
        <v>0</v>
      </c>
      <c r="D44" s="2402">
        <f t="shared" si="4"/>
        <v>0</v>
      </c>
      <c r="E44" s="2402">
        <f t="shared" si="4"/>
        <v>0</v>
      </c>
      <c r="F44" s="2402">
        <f t="shared" si="4"/>
        <v>0</v>
      </c>
      <c r="G44" s="2402">
        <f t="shared" si="4"/>
        <v>0</v>
      </c>
      <c r="H44" s="2402">
        <f t="shared" si="4"/>
        <v>0</v>
      </c>
      <c r="I44" s="2402">
        <f t="shared" si="4"/>
        <v>0</v>
      </c>
      <c r="J44" s="2402">
        <f t="shared" si="4"/>
        <v>0</v>
      </c>
      <c r="K44" s="2402">
        <f t="shared" si="4"/>
        <v>0</v>
      </c>
      <c r="L44" s="2393">
        <f t="shared" si="4"/>
        <v>0</v>
      </c>
    </row>
    <row r="45" spans="2:12" ht="13.5" thickBot="1">
      <c r="B45" s="1909"/>
      <c r="C45" s="2403"/>
      <c r="D45" s="2403"/>
      <c r="E45" s="2403"/>
      <c r="F45" s="2403"/>
      <c r="G45" s="2403"/>
      <c r="H45" s="2403"/>
      <c r="I45" s="2403"/>
      <c r="J45" s="2403"/>
      <c r="K45" s="2403"/>
      <c r="L45" s="2394"/>
    </row>
    <row r="46" spans="3:12" ht="12.75"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3:12" ht="13.5" thickBot="1"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12.75">
      <c r="B48" s="1910" t="s">
        <v>692</v>
      </c>
      <c r="C48" s="1911"/>
      <c r="D48" s="1911"/>
      <c r="E48" s="1911"/>
      <c r="F48" s="1911"/>
      <c r="G48" s="1911"/>
      <c r="H48" s="1911"/>
      <c r="I48" s="1911"/>
      <c r="J48" s="1911"/>
      <c r="K48" s="1911"/>
      <c r="L48" s="1912"/>
    </row>
    <row r="49" spans="2:12" ht="12.75">
      <c r="B49" s="2389" t="s">
        <v>693</v>
      </c>
      <c r="C49" s="2390"/>
      <c r="D49" s="2390"/>
      <c r="E49" s="2390"/>
      <c r="F49" s="2390"/>
      <c r="G49" s="2390"/>
      <c r="H49" s="2390"/>
      <c r="I49" s="2390"/>
      <c r="J49" s="2390"/>
      <c r="K49" s="2395"/>
      <c r="L49" s="2396"/>
    </row>
    <row r="50" spans="2:12" ht="12.75">
      <c r="B50" s="2389" t="s">
        <v>694</v>
      </c>
      <c r="C50" s="2390"/>
      <c r="D50" s="2390"/>
      <c r="E50" s="2390"/>
      <c r="F50" s="2390"/>
      <c r="G50" s="2390"/>
      <c r="H50" s="2390"/>
      <c r="I50" s="2390"/>
      <c r="J50" s="2390"/>
      <c r="K50" s="2395"/>
      <c r="L50" s="2396"/>
    </row>
    <row r="51" spans="2:12" ht="13.5" thickBot="1">
      <c r="B51" s="2391" t="s">
        <v>1051</v>
      </c>
      <c r="C51" s="2392"/>
      <c r="D51" s="2392"/>
      <c r="E51" s="2392"/>
      <c r="F51" s="2392"/>
      <c r="G51" s="2392"/>
      <c r="H51" s="2392"/>
      <c r="I51" s="2392"/>
      <c r="J51" s="2392"/>
      <c r="K51" s="2397">
        <f>SUM(K49:L50)</f>
        <v>0</v>
      </c>
      <c r="L51" s="2398"/>
    </row>
    <row r="52" spans="3:12" ht="12.75"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3:12" ht="12.75"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3:12" ht="12.75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2.75"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3:12" ht="12.75"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3:12" ht="12.75"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3:12" ht="12.75"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3:12" ht="12.75"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3:12" ht="12.75"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3:12" ht="12.75"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3:12" ht="12.75"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3:12" ht="12.75"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3:12" ht="12.75"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3:12" ht="12.75"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3:12" ht="12.75"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3:12" ht="12.75"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3:12" ht="12.75"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3:12" ht="12.75"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3:12" ht="12.75"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3:12" ht="12.75"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3:12" ht="12.75"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3:12" ht="12.75"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3:12" ht="12.75"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3:12" ht="12.75"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3:12" ht="12.75"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3:12" ht="12.75"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3:12" ht="12.75"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3:12" ht="12.75"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3:12" ht="12.75"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3:12" ht="12.75"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3:12" ht="12.75"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110" ht="12.75">
      <c r="B110">
        <v>2003</v>
      </c>
    </row>
    <row r="111" ht="12.75">
      <c r="B111">
        <v>2004</v>
      </c>
    </row>
    <row r="112" ht="12.75">
      <c r="B112">
        <v>2005</v>
      </c>
    </row>
    <row r="113" ht="12.75">
      <c r="B113">
        <v>2006</v>
      </c>
    </row>
    <row r="114" ht="12.75">
      <c r="B114">
        <v>2007</v>
      </c>
    </row>
    <row r="115" ht="12.75">
      <c r="B115">
        <v>2008</v>
      </c>
    </row>
    <row r="116" ht="12.75">
      <c r="B116">
        <v>2009</v>
      </c>
    </row>
  </sheetData>
  <sheetProtection password="E2A3" sheet="1" objects="1" scenarios="1"/>
  <mergeCells count="58">
    <mergeCell ref="J2:L2"/>
    <mergeCell ref="C9:D9"/>
    <mergeCell ref="E9:F9"/>
    <mergeCell ref="C2:H2"/>
    <mergeCell ref="C3:I3"/>
    <mergeCell ref="C4:E4"/>
    <mergeCell ref="C5:E5"/>
    <mergeCell ref="C6:E6"/>
    <mergeCell ref="C10:D10"/>
    <mergeCell ref="C11:D11"/>
    <mergeCell ref="C12:D12"/>
    <mergeCell ref="C13:D13"/>
    <mergeCell ref="C14:D14"/>
    <mergeCell ref="C15:D15"/>
    <mergeCell ref="C16:D16"/>
    <mergeCell ref="C17:D17"/>
    <mergeCell ref="E15:F15"/>
    <mergeCell ref="E16:F16"/>
    <mergeCell ref="E17:F17"/>
    <mergeCell ref="E18:F18"/>
    <mergeCell ref="C28:L28"/>
    <mergeCell ref="G9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C8:D8"/>
    <mergeCell ref="E8:F8"/>
    <mergeCell ref="G8:L8"/>
    <mergeCell ref="C18:D18"/>
    <mergeCell ref="E10:F10"/>
    <mergeCell ref="E11:F11"/>
    <mergeCell ref="E12:F12"/>
    <mergeCell ref="E13:F13"/>
    <mergeCell ref="E14:F14"/>
    <mergeCell ref="H44:H45"/>
    <mergeCell ref="I44:I45"/>
    <mergeCell ref="J44:J45"/>
    <mergeCell ref="K44:K45"/>
    <mergeCell ref="D44:D45"/>
    <mergeCell ref="E44:E45"/>
    <mergeCell ref="F44:F45"/>
    <mergeCell ref="G44:G45"/>
    <mergeCell ref="B1:L1"/>
    <mergeCell ref="B49:J49"/>
    <mergeCell ref="B50:J50"/>
    <mergeCell ref="B51:J51"/>
    <mergeCell ref="L44:L45"/>
    <mergeCell ref="K49:L49"/>
    <mergeCell ref="K50:L50"/>
    <mergeCell ref="K51:L51"/>
    <mergeCell ref="C31:L31"/>
    <mergeCell ref="C44:C45"/>
  </mergeCells>
  <dataValidations count="1">
    <dataValidation type="list" allowBlank="1" showInputMessage="1" showErrorMessage="1" sqref="B22">
      <formula1>$B$110:$B$116</formula1>
    </dataValidation>
  </dataValidations>
  <printOptions/>
  <pageMargins left="0" right="0.1968503937007874" top="0.79" bottom="0.1968503937007874" header="0.37" footer="0.5118110236220472"/>
  <pageSetup orientation="portrait" paperSize="9" r:id="rId2"/>
  <headerFooter alignWithMargins="0">
    <oddHeader>&amp;C&amp;"Arial,Gras"&amp;12ETAT PREPARATOIRE DU RELEVE DES FRAIS GENERAUX&amp;"Arial,Normal"&amp;10
</oddHeader>
    <oddFooter>&amp;C&amp;F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6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2.57421875" defaultRowHeight="12.75"/>
  <cols>
    <col min="1" max="1" width="21.7109375" style="21" customWidth="1"/>
    <col min="2" max="2" width="23.8515625" style="21" customWidth="1"/>
    <col min="3" max="3" width="17.28125" style="21" customWidth="1"/>
    <col min="4" max="4" width="23.421875" style="21" customWidth="1"/>
    <col min="5" max="5" width="1.28515625" style="20" hidden="1" customWidth="1"/>
    <col min="6" max="16384" width="12.57421875" style="20" customWidth="1"/>
  </cols>
  <sheetData>
    <row r="1" spans="1:4" ht="23.25">
      <c r="A1" s="991"/>
      <c r="B1" s="624" t="s">
        <v>553</v>
      </c>
      <c r="C1" s="1373" t="s">
        <v>315</v>
      </c>
      <c r="D1" s="804" t="s">
        <v>949</v>
      </c>
    </row>
    <row r="2" spans="1:4" ht="15">
      <c r="A2" s="1330"/>
      <c r="B2" s="1009"/>
      <c r="C2" s="497" t="s">
        <v>550</v>
      </c>
      <c r="D2" s="1303" t="s">
        <v>551</v>
      </c>
    </row>
    <row r="3" spans="1:4" ht="15">
      <c r="A3" s="704" t="s">
        <v>913</v>
      </c>
      <c r="B3" s="473">
        <f>'A1'!$B$6</f>
        <v>0</v>
      </c>
      <c r="C3" s="497" t="s">
        <v>908</v>
      </c>
      <c r="D3" s="705">
        <f>'A1'!$C$7</f>
        <v>0</v>
      </c>
    </row>
    <row r="4" spans="1:4" ht="15">
      <c r="A4" s="704" t="s">
        <v>914</v>
      </c>
      <c r="B4" s="474">
        <f>'A1'!$G$6</f>
        <v>0</v>
      </c>
      <c r="C4" s="499" t="s">
        <v>910</v>
      </c>
      <c r="D4" s="706">
        <f>'A1'!C8</f>
        <v>0</v>
      </c>
    </row>
    <row r="5" spans="1:4" ht="15">
      <c r="A5" s="809"/>
      <c r="B5" s="458"/>
      <c r="C5" s="502"/>
      <c r="D5" s="565"/>
    </row>
    <row r="6" spans="1:4" ht="18">
      <c r="A6" s="992" t="s">
        <v>6</v>
      </c>
      <c r="B6" s="993"/>
      <c r="C6" s="993"/>
      <c r="D6" s="994"/>
    </row>
    <row r="7" spans="1:4" ht="18">
      <c r="A7" s="995"/>
      <c r="B7" s="995"/>
      <c r="C7" s="995"/>
      <c r="D7" s="995"/>
    </row>
    <row r="8" spans="1:4" s="108" customFormat="1" ht="18">
      <c r="A8" s="996"/>
      <c r="B8" s="996"/>
      <c r="C8" s="996"/>
      <c r="D8" s="996"/>
    </row>
    <row r="9" spans="1:4" s="108" customFormat="1" ht="15.75">
      <c r="A9" s="997" t="s">
        <v>467</v>
      </c>
      <c r="B9" s="2423"/>
      <c r="C9" s="2423"/>
      <c r="D9" s="2423"/>
    </row>
    <row r="10" spans="1:4" s="108" customFormat="1" ht="25.5" customHeight="1">
      <c r="A10" s="2424" t="s">
        <v>468</v>
      </c>
      <c r="B10" s="2425"/>
      <c r="C10" s="2425"/>
      <c r="D10" s="2425"/>
    </row>
    <row r="11" spans="1:4" s="108" customFormat="1" ht="9" customHeight="1">
      <c r="A11" s="998"/>
      <c r="B11" s="998"/>
      <c r="C11" s="998"/>
      <c r="D11" s="998"/>
    </row>
    <row r="12" spans="1:5" s="108" customFormat="1" ht="12" customHeight="1">
      <c r="A12" s="999"/>
      <c r="B12" s="975"/>
      <c r="C12" s="1030" t="s">
        <v>7</v>
      </c>
      <c r="D12" s="110"/>
      <c r="E12" s="111"/>
    </row>
    <row r="13" spans="1:5" s="108" customFormat="1" ht="15.75">
      <c r="A13" s="112" t="s">
        <v>8</v>
      </c>
      <c r="B13" s="976" t="s">
        <v>9</v>
      </c>
      <c r="C13" s="1031" t="s">
        <v>10</v>
      </c>
      <c r="D13" s="113" t="s">
        <v>11</v>
      </c>
      <c r="E13" s="111"/>
    </row>
    <row r="14" spans="1:5" s="108" customFormat="1" ht="14.25" customHeight="1">
      <c r="A14" s="1000"/>
      <c r="B14" s="977"/>
      <c r="C14" s="1031" t="s">
        <v>12</v>
      </c>
      <c r="D14" s="1001"/>
      <c r="E14" s="111"/>
    </row>
    <row r="15" spans="1:5" s="108" customFormat="1" ht="13.5" customHeight="1">
      <c r="A15" s="978"/>
      <c r="B15" s="979"/>
      <c r="C15" s="980"/>
      <c r="D15" s="981"/>
      <c r="E15" s="111"/>
    </row>
    <row r="16" spans="1:5" s="108" customFormat="1" ht="13.5" customHeight="1">
      <c r="A16" s="978"/>
      <c r="B16" s="979"/>
      <c r="C16" s="980"/>
      <c r="D16" s="981"/>
      <c r="E16" s="111"/>
    </row>
    <row r="17" spans="1:5" s="108" customFormat="1" ht="13.5" customHeight="1">
      <c r="A17" s="978"/>
      <c r="B17" s="979"/>
      <c r="C17" s="980"/>
      <c r="D17" s="981"/>
      <c r="E17" s="111"/>
    </row>
    <row r="18" spans="1:5" s="108" customFormat="1" ht="13.5" customHeight="1">
      <c r="A18" s="978"/>
      <c r="B18" s="979"/>
      <c r="C18" s="980"/>
      <c r="D18" s="981"/>
      <c r="E18" s="111"/>
    </row>
    <row r="19" spans="1:5" s="108" customFormat="1" ht="13.5" customHeight="1">
      <c r="A19" s="978"/>
      <c r="B19" s="979"/>
      <c r="C19" s="980"/>
      <c r="D19" s="981"/>
      <c r="E19" s="111"/>
    </row>
    <row r="20" spans="1:5" s="108" customFormat="1" ht="13.5" customHeight="1">
      <c r="A20" s="978"/>
      <c r="B20" s="979"/>
      <c r="C20" s="980"/>
      <c r="D20" s="981"/>
      <c r="E20" s="111"/>
    </row>
    <row r="21" spans="1:5" s="108" customFormat="1" ht="13.5" customHeight="1">
      <c r="A21" s="978"/>
      <c r="B21" s="979"/>
      <c r="C21" s="980"/>
      <c r="D21" s="981"/>
      <c r="E21" s="111"/>
    </row>
    <row r="22" spans="1:5" s="108" customFormat="1" ht="13.5" customHeight="1">
      <c r="A22" s="978"/>
      <c r="B22" s="979"/>
      <c r="C22" s="980"/>
      <c r="D22" s="981"/>
      <c r="E22" s="111"/>
    </row>
    <row r="23" spans="1:5" s="108" customFormat="1" ht="13.5" customHeight="1">
      <c r="A23" s="978"/>
      <c r="B23" s="979"/>
      <c r="C23" s="980"/>
      <c r="D23" s="981"/>
      <c r="E23" s="111"/>
    </row>
    <row r="24" spans="1:5" s="108" customFormat="1" ht="13.5" customHeight="1">
      <c r="A24" s="978"/>
      <c r="B24" s="979"/>
      <c r="C24" s="980"/>
      <c r="D24" s="981"/>
      <c r="E24" s="111"/>
    </row>
    <row r="25" spans="1:5" s="108" customFormat="1" ht="13.5" customHeight="1">
      <c r="A25" s="978"/>
      <c r="B25" s="979"/>
      <c r="C25" s="980"/>
      <c r="D25" s="981"/>
      <c r="E25" s="111"/>
    </row>
    <row r="26" spans="1:5" s="108" customFormat="1" ht="13.5" customHeight="1">
      <c r="A26" s="978"/>
      <c r="B26" s="979"/>
      <c r="C26" s="980"/>
      <c r="D26" s="981"/>
      <c r="E26" s="111"/>
    </row>
    <row r="27" spans="1:5" s="108" customFormat="1" ht="13.5" customHeight="1">
      <c r="A27" s="978"/>
      <c r="B27" s="979"/>
      <c r="C27" s="980"/>
      <c r="D27" s="981"/>
      <c r="E27" s="111"/>
    </row>
    <row r="28" spans="1:5" s="108" customFormat="1" ht="13.5" customHeight="1">
      <c r="A28" s="978"/>
      <c r="B28" s="979"/>
      <c r="C28" s="980"/>
      <c r="D28" s="981"/>
      <c r="E28" s="111"/>
    </row>
    <row r="29" spans="1:5" s="108" customFormat="1" ht="13.5" customHeight="1">
      <c r="A29" s="978"/>
      <c r="B29" s="979"/>
      <c r="C29" s="980"/>
      <c r="D29" s="981"/>
      <c r="E29" s="111"/>
    </row>
    <row r="30" spans="1:5" s="108" customFormat="1" ht="13.5" customHeight="1">
      <c r="A30" s="978"/>
      <c r="B30" s="979"/>
      <c r="C30" s="980"/>
      <c r="D30" s="981"/>
      <c r="E30" s="111"/>
    </row>
    <row r="31" spans="1:5" s="108" customFormat="1" ht="13.5" customHeight="1">
      <c r="A31" s="978"/>
      <c r="B31" s="979"/>
      <c r="C31" s="980"/>
      <c r="D31" s="981"/>
      <c r="E31" s="111"/>
    </row>
    <row r="32" spans="1:5" s="108" customFormat="1" ht="13.5" customHeight="1">
      <c r="A32" s="978"/>
      <c r="B32" s="979"/>
      <c r="C32" s="980"/>
      <c r="D32" s="981"/>
      <c r="E32" s="111"/>
    </row>
    <row r="33" spans="1:5" s="108" customFormat="1" ht="13.5" customHeight="1">
      <c r="A33" s="978"/>
      <c r="B33" s="979"/>
      <c r="C33" s="980"/>
      <c r="D33" s="981"/>
      <c r="E33" s="111"/>
    </row>
    <row r="34" spans="1:5" s="108" customFormat="1" ht="13.5" customHeight="1">
      <c r="A34" s="978"/>
      <c r="B34" s="979"/>
      <c r="C34" s="980"/>
      <c r="D34" s="981"/>
      <c r="E34" s="111"/>
    </row>
    <row r="35" spans="1:5" s="108" customFormat="1" ht="13.5" customHeight="1">
      <c r="A35" s="978"/>
      <c r="B35" s="979"/>
      <c r="C35" s="980"/>
      <c r="D35" s="981"/>
      <c r="E35" s="111"/>
    </row>
    <row r="36" spans="1:5" s="108" customFormat="1" ht="13.5" customHeight="1">
      <c r="A36" s="978"/>
      <c r="B36" s="979"/>
      <c r="C36" s="980"/>
      <c r="D36" s="981"/>
      <c r="E36" s="111"/>
    </row>
    <row r="37" spans="1:5" s="108" customFormat="1" ht="13.5" customHeight="1">
      <c r="A37" s="978"/>
      <c r="B37" s="979"/>
      <c r="C37" s="980"/>
      <c r="D37" s="981"/>
      <c r="E37" s="111"/>
    </row>
    <row r="38" spans="1:5" s="108" customFormat="1" ht="13.5" customHeight="1">
      <c r="A38" s="978"/>
      <c r="B38" s="979"/>
      <c r="C38" s="980"/>
      <c r="D38" s="981"/>
      <c r="E38" s="111"/>
    </row>
    <row r="39" spans="1:5" s="108" customFormat="1" ht="13.5" customHeight="1" thickBot="1">
      <c r="A39" s="982"/>
      <c r="B39" s="979"/>
      <c r="C39" s="979"/>
      <c r="D39" s="981"/>
      <c r="E39" s="111"/>
    </row>
    <row r="40" spans="1:5" s="108" customFormat="1" ht="7.5" customHeight="1" thickTop="1">
      <c r="A40" s="983"/>
      <c r="B40" s="984"/>
      <c r="C40" s="984"/>
      <c r="D40" s="985"/>
      <c r="E40" s="111"/>
    </row>
    <row r="41" spans="1:5" s="108" customFormat="1" ht="13.5" customHeight="1">
      <c r="A41" s="986"/>
      <c r="B41" s="987"/>
      <c r="C41" s="987"/>
      <c r="D41" s="1369">
        <f>SUM(D15:D39)</f>
        <v>0</v>
      </c>
      <c r="E41" s="111"/>
    </row>
    <row r="42" spans="1:5" s="108" customFormat="1" ht="3" customHeight="1" thickBot="1">
      <c r="A42" s="986"/>
      <c r="B42" s="987"/>
      <c r="C42" s="987"/>
      <c r="D42" s="988"/>
      <c r="E42" s="111"/>
    </row>
    <row r="43" spans="1:4" s="108" customFormat="1" ht="13.5" customHeight="1" thickTop="1">
      <c r="A43" s="989"/>
      <c r="B43" s="989"/>
      <c r="C43" s="989"/>
      <c r="D43" s="989"/>
    </row>
    <row r="44" spans="1:4" s="108" customFormat="1" ht="13.5" customHeight="1">
      <c r="A44" s="1002"/>
      <c r="B44" s="1002"/>
      <c r="C44" s="1002"/>
      <c r="D44" s="1002"/>
    </row>
    <row r="45" spans="1:4" s="108" customFormat="1" ht="13.5" customHeight="1">
      <c r="A45" s="1370" t="s">
        <v>13</v>
      </c>
      <c r="B45" s="1002"/>
      <c r="C45" s="1002"/>
      <c r="D45" s="990"/>
    </row>
    <row r="46" spans="1:4" s="108" customFormat="1" ht="13.5" customHeight="1">
      <c r="A46" s="1003" t="s">
        <v>554</v>
      </c>
      <c r="B46" s="1002"/>
      <c r="C46" s="1002"/>
      <c r="D46" s="1643">
        <f>B51</f>
      </c>
    </row>
    <row r="47" spans="1:4" s="108" customFormat="1" ht="13.5" customHeight="1">
      <c r="A47" s="1003"/>
      <c r="B47" s="1002"/>
      <c r="C47" s="1002"/>
      <c r="D47" s="1004"/>
    </row>
    <row r="48" spans="1:4" s="108" customFormat="1" ht="13.5" customHeight="1">
      <c r="A48" s="1003"/>
      <c r="B48" s="1371" t="s">
        <v>556</v>
      </c>
      <c r="C48" s="1371" t="s">
        <v>192</v>
      </c>
      <c r="D48" s="1004"/>
    </row>
    <row r="49" spans="1:4" s="108" customFormat="1" ht="13.5" customHeight="1">
      <c r="A49" s="1003" t="s">
        <v>14</v>
      </c>
      <c r="B49" s="1372"/>
      <c r="C49" s="1372"/>
      <c r="D49" s="1004"/>
    </row>
    <row r="50" spans="1:4" s="108" customFormat="1" ht="13.5" customHeight="1">
      <c r="A50" s="1003" t="s">
        <v>15</v>
      </c>
      <c r="B50" s="1372"/>
      <c r="C50" s="1372"/>
      <c r="D50" s="1004"/>
    </row>
    <row r="51" spans="1:4" s="108" customFormat="1" ht="13.5" customHeight="1">
      <c r="A51" s="1003" t="s">
        <v>555</v>
      </c>
      <c r="B51" s="1005">
        <f>IF(B50&gt;0,B50/B49,"")</f>
      </c>
      <c r="C51" s="1005">
        <f>IF(C50&gt;0,C50/C49,"")</f>
      </c>
      <c r="D51" s="1004"/>
    </row>
    <row r="52" spans="1:4" s="108" customFormat="1" ht="13.5" customHeight="1">
      <c r="A52" s="2426" t="s">
        <v>611</v>
      </c>
      <c r="B52" s="2427"/>
      <c r="C52" s="2427"/>
      <c r="D52" s="2428"/>
    </row>
    <row r="53" spans="1:4" s="108" customFormat="1" ht="13.5" customHeight="1">
      <c r="A53" s="2429"/>
      <c r="B53" s="2430"/>
      <c r="C53" s="2430"/>
      <c r="D53" s="2431"/>
    </row>
    <row r="54" spans="1:4" s="108" customFormat="1" ht="13.5" customHeight="1">
      <c r="A54" s="2432"/>
      <c r="B54" s="2433"/>
      <c r="C54" s="2433"/>
      <c r="D54" s="2434"/>
    </row>
    <row r="55" spans="1:4" s="108" customFormat="1" ht="13.5" customHeight="1">
      <c r="A55" s="2432"/>
      <c r="B55" s="2433"/>
      <c r="C55" s="2433"/>
      <c r="D55" s="2434"/>
    </row>
    <row r="56" spans="1:4" s="108" customFormat="1" ht="13.5" customHeight="1">
      <c r="A56" s="2435"/>
      <c r="B56" s="2436"/>
      <c r="C56" s="2436"/>
      <c r="D56" s="2437"/>
    </row>
    <row r="57" spans="1:4" s="108" customFormat="1" ht="13.5" customHeight="1">
      <c r="A57" s="1003"/>
      <c r="B57" s="1002"/>
      <c r="C57" s="1005"/>
      <c r="D57" s="1004"/>
    </row>
    <row r="58" spans="1:4" s="998" customFormat="1" ht="13.5" customHeight="1">
      <c r="A58" s="1006" t="s">
        <v>16</v>
      </c>
      <c r="B58" s="1002"/>
      <c r="C58" s="1005"/>
      <c r="D58" s="1004"/>
    </row>
    <row r="59" spans="1:4" s="998" customFormat="1" ht="13.5" customHeight="1">
      <c r="A59" s="1003"/>
      <c r="B59" s="1002"/>
      <c r="C59" s="1005"/>
      <c r="D59" s="1004"/>
    </row>
    <row r="60" spans="1:4" s="998" customFormat="1" ht="13.5" customHeight="1">
      <c r="A60" s="118" t="s">
        <v>17</v>
      </c>
      <c r="D60" s="1007">
        <f>D41</f>
        <v>0</v>
      </c>
    </row>
    <row r="61" spans="1:4" s="998" customFormat="1" ht="13.5" customHeight="1">
      <c r="A61" s="118" t="s">
        <v>18</v>
      </c>
      <c r="B61" s="1008"/>
      <c r="C61" s="117"/>
      <c r="D61" s="119">
        <f>D60*D45</f>
        <v>0</v>
      </c>
    </row>
    <row r="62" spans="1:4" s="998" customFormat="1" ht="13.5" customHeight="1">
      <c r="A62" s="1009"/>
      <c r="B62" s="1009"/>
      <c r="C62" s="1009"/>
      <c r="D62" s="1010"/>
    </row>
    <row r="63" spans="1:4" s="998" customFormat="1" ht="13.5" customHeight="1">
      <c r="A63" s="118" t="s">
        <v>19</v>
      </c>
      <c r="B63" s="1008"/>
      <c r="C63" s="117"/>
      <c r="D63" s="119">
        <f>+D41+D61</f>
        <v>0</v>
      </c>
    </row>
    <row r="64" s="998" customFormat="1" ht="13.5" customHeight="1"/>
    <row r="65" spans="1:4" s="108" customFormat="1" ht="13.5" customHeight="1">
      <c r="A65" s="998"/>
      <c r="B65" s="998"/>
      <c r="C65" s="998"/>
      <c r="D65" s="998"/>
    </row>
    <row r="66" spans="1:4" s="108" customFormat="1" ht="13.5" customHeight="1">
      <c r="A66" s="998"/>
      <c r="B66" s="998"/>
      <c r="C66" s="998"/>
      <c r="D66" s="998"/>
    </row>
    <row r="67" spans="1:4" s="108" customFormat="1" ht="13.5" customHeight="1">
      <c r="A67" s="998"/>
      <c r="B67" s="998"/>
      <c r="C67" s="998"/>
      <c r="D67" s="998"/>
    </row>
    <row r="68" spans="1:4" s="108" customFormat="1" ht="13.5" customHeight="1">
      <c r="A68" s="998"/>
      <c r="B68" s="998"/>
      <c r="C68" s="998"/>
      <c r="D68" s="998"/>
    </row>
    <row r="69" spans="1:4" s="108" customFormat="1" ht="13.5" customHeight="1">
      <c r="A69" s="998"/>
      <c r="B69" s="998"/>
      <c r="C69" s="998"/>
      <c r="D69" s="998"/>
    </row>
    <row r="70" s="108" customFormat="1" ht="13.5" customHeight="1"/>
    <row r="71" s="108" customFormat="1" ht="13.5" customHeight="1"/>
    <row r="72" s="108" customFormat="1" ht="13.5" customHeight="1"/>
    <row r="73" s="108" customFormat="1" ht="13.5" customHeight="1"/>
    <row r="74" s="108" customFormat="1" ht="13.5" customHeight="1"/>
    <row r="75" s="108" customFormat="1" ht="13.5" customHeight="1"/>
    <row r="76" s="108" customFormat="1" ht="13.5" customHeight="1"/>
    <row r="77" s="108" customFormat="1" ht="13.5" customHeight="1"/>
    <row r="78" s="108" customFormat="1" ht="15"/>
    <row r="79" s="108" customFormat="1" ht="15"/>
    <row r="80" s="108" customFormat="1" ht="15"/>
    <row r="81" s="108" customFormat="1" ht="15"/>
    <row r="82" s="108" customFormat="1" ht="15"/>
    <row r="83" s="108" customFormat="1" ht="15"/>
    <row r="84" s="108" customFormat="1" ht="15"/>
    <row r="85" s="108" customFormat="1" ht="15"/>
    <row r="86" s="108" customFormat="1" ht="15"/>
    <row r="87" s="108" customFormat="1" ht="15"/>
    <row r="88" s="108" customFormat="1" ht="15"/>
    <row r="89" s="108" customFormat="1" ht="15"/>
    <row r="90" s="108" customFormat="1" ht="15"/>
  </sheetData>
  <sheetProtection password="E2A3" sheet="1" objects="1" scenarios="1"/>
  <mergeCells count="4">
    <mergeCell ref="B9:D9"/>
    <mergeCell ref="A10:D10"/>
    <mergeCell ref="A52:D52"/>
    <mergeCell ref="A53:D56"/>
  </mergeCells>
  <dataValidations count="2">
    <dataValidation allowBlank="1" showInputMessage="1" showErrorMessage="1" prompt="Indiquer le taux retenu&#10;" sqref="D45"/>
    <dataValidation allowBlank="1" showInputMessage="1" showErrorMessage="1" prompt="mise à jour automatique après avoir complété ci-dessous&#10;&#10;" sqref="D46"/>
  </dataValidations>
  <printOptions horizontalCentered="1"/>
  <pageMargins left="0.7874015748031497" right="0.7874015748031497" top="0.7086614173228347" bottom="0.5905511811023623" header="0.5118110236220472" footer="0.5118110236220472"/>
  <pageSetup fitToHeight="1" fitToWidth="1" horizontalDpi="300" verticalDpi="300" orientation="portrait" paperSize="9" scale="82" r:id="rId1"/>
  <headerFooter alignWithMargins="0">
    <oddHeader>&amp;C&amp;"Arial,Gras"&amp;14&amp;A</oddHeader>
    <oddFooter>&amp;C&amp;F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16.140625" style="10" customWidth="1"/>
    <col min="3" max="3" width="25.8515625" style="6" customWidth="1"/>
    <col min="4" max="4" width="12.8515625" style="8" customWidth="1"/>
    <col min="5" max="5" width="15.140625" style="7" customWidth="1"/>
    <col min="6" max="7" width="14.7109375" style="8" customWidth="1"/>
  </cols>
  <sheetData>
    <row r="1" spans="1:7" ht="23.25">
      <c r="A1" s="75"/>
      <c r="B1" s="76"/>
      <c r="C1" s="76"/>
      <c r="D1" s="77"/>
      <c r="E1" s="624" t="s">
        <v>553</v>
      </c>
      <c r="F1" s="1373" t="s">
        <v>315</v>
      </c>
      <c r="G1" s="380" t="s">
        <v>951</v>
      </c>
    </row>
    <row r="2" spans="1:7" ht="12.75">
      <c r="A2" s="78"/>
      <c r="B2" s="36"/>
      <c r="C2" s="36"/>
      <c r="D2" s="40"/>
      <c r="E2" s="36"/>
      <c r="F2" s="64" t="s">
        <v>550</v>
      </c>
      <c r="G2" s="1303" t="s">
        <v>551</v>
      </c>
    </row>
    <row r="3" spans="1:7" ht="12.75">
      <c r="A3" s="34" t="s">
        <v>913</v>
      </c>
      <c r="B3" s="35">
        <f>'A1'!B6:C6</f>
        <v>0</v>
      </c>
      <c r="C3" s="35"/>
      <c r="D3" s="64"/>
      <c r="E3" s="64"/>
      <c r="F3" s="64" t="s">
        <v>908</v>
      </c>
      <c r="G3" s="38">
        <f>'A1'!C7</f>
        <v>0</v>
      </c>
    </row>
    <row r="4" spans="1:7" ht="12.75">
      <c r="A4" s="42" t="s">
        <v>914</v>
      </c>
      <c r="B4" s="43">
        <f>'A1'!G6</f>
        <v>0</v>
      </c>
      <c r="C4" s="43"/>
      <c r="D4" s="45"/>
      <c r="E4" s="44"/>
      <c r="F4" s="169" t="s">
        <v>910</v>
      </c>
      <c r="G4" s="261">
        <f>'A1'!C8</f>
        <v>0</v>
      </c>
    </row>
    <row r="5" spans="1:7" ht="20.25">
      <c r="A5" s="868" t="s">
        <v>952</v>
      </c>
      <c r="B5" s="237"/>
      <c r="C5" s="237"/>
      <c r="D5" s="237"/>
      <c r="E5" s="237"/>
      <c r="F5" s="237"/>
      <c r="G5" s="869"/>
    </row>
    <row r="6" spans="1:7" s="29" customFormat="1" ht="13.5" thickBot="1">
      <c r="A6" s="682"/>
      <c r="B6" s="82"/>
      <c r="C6" s="81"/>
      <c r="D6" s="83"/>
      <c r="E6" s="58"/>
      <c r="F6" s="83"/>
      <c r="G6" s="677"/>
    </row>
    <row r="7" spans="1:7" s="29" customFormat="1" ht="15.75">
      <c r="A7" s="1645" t="s">
        <v>20</v>
      </c>
      <c r="B7" s="1646"/>
      <c r="C7" s="1647"/>
      <c r="D7" s="1648"/>
      <c r="E7" s="1649"/>
      <c r="F7" s="1648"/>
      <c r="G7" s="1650"/>
    </row>
    <row r="8" spans="1:7" s="36" customFormat="1" ht="7.5" customHeight="1">
      <c r="A8" s="682"/>
      <c r="B8" s="82"/>
      <c r="C8" s="81"/>
      <c r="D8" s="83"/>
      <c r="E8" s="58"/>
      <c r="F8" s="83"/>
      <c r="G8" s="677"/>
    </row>
    <row r="9" spans="1:7" s="36" customFormat="1" ht="15" customHeight="1">
      <c r="A9" s="1018" t="s">
        <v>473</v>
      </c>
      <c r="B9" s="82"/>
      <c r="C9" s="81"/>
      <c r="D9" s="1024"/>
      <c r="E9" s="2449">
        <f>IF(AND($D$9&lt;&gt;0,$D$11&lt;&gt;0),"supprimer une des 2 bases !","")</f>
      </c>
      <c r="F9" s="2449"/>
      <c r="G9" s="677"/>
    </row>
    <row r="10" spans="1:7" s="36" customFormat="1" ht="15" customHeight="1">
      <c r="A10" s="1019"/>
      <c r="B10" s="82"/>
      <c r="C10" s="81"/>
      <c r="D10" s="1016"/>
      <c r="E10" s="58"/>
      <c r="F10" s="83"/>
      <c r="G10" s="677"/>
    </row>
    <row r="11" spans="1:7" s="36" customFormat="1" ht="15" customHeight="1">
      <c r="A11" s="1018" t="s">
        <v>474</v>
      </c>
      <c r="B11" s="82"/>
      <c r="C11" s="81"/>
      <c r="D11" s="1024"/>
      <c r="E11" s="2449">
        <f>IF(AND($D$9&lt;&gt;0,$D$11&lt;&gt;0),"supprimer une des 2 bases !","")</f>
      </c>
      <c r="F11" s="2449"/>
      <c r="G11" s="677"/>
    </row>
    <row r="12" spans="1:7" s="36" customFormat="1" ht="15" customHeight="1">
      <c r="A12" s="1019"/>
      <c r="B12" s="138">
        <f>IF(D11&gt;0,"Motif :","")</f>
      </c>
      <c r="C12" s="2443"/>
      <c r="D12" s="137"/>
      <c r="E12" s="58"/>
      <c r="F12" s="83"/>
      <c r="G12" s="677"/>
    </row>
    <row r="13" spans="2:7" s="36" customFormat="1" ht="21" customHeight="1">
      <c r="B13" s="1663"/>
      <c r="C13" s="2444"/>
      <c r="D13" s="137"/>
      <c r="E13" s="58"/>
      <c r="F13" s="83"/>
      <c r="G13" s="677"/>
    </row>
    <row r="14" spans="1:7" s="36" customFormat="1" ht="15" customHeight="1" thickBot="1">
      <c r="A14" s="1651"/>
      <c r="B14" s="1652"/>
      <c r="C14" s="1653"/>
      <c r="D14" s="1654"/>
      <c r="E14" s="1655"/>
      <c r="F14" s="1654"/>
      <c r="G14" s="1656"/>
    </row>
    <row r="15" spans="1:7" s="36" customFormat="1" ht="15" customHeight="1" thickBot="1">
      <c r="A15" s="1657"/>
      <c r="B15" s="1646"/>
      <c r="C15" s="1647"/>
      <c r="D15" s="1648"/>
      <c r="E15" s="1649"/>
      <c r="F15" s="1648"/>
      <c r="G15" s="1650"/>
    </row>
    <row r="16" spans="1:7" s="183" customFormat="1" ht="13.5" customHeight="1" thickBot="1">
      <c r="A16" s="1644" t="s">
        <v>470</v>
      </c>
      <c r="B16" s="182"/>
      <c r="D16" s="1011"/>
      <c r="E16" s="394"/>
      <c r="F16" s="137"/>
      <c r="G16" s="1664">
        <f>IF(G25="non",0,IF(D24&gt;0,D24,D21))</f>
        <v>0</v>
      </c>
    </row>
    <row r="17" spans="1:7" s="183" customFormat="1" ht="13.5" customHeight="1">
      <c r="A17" s="1020" t="s">
        <v>471</v>
      </c>
      <c r="B17" s="1026"/>
      <c r="C17" s="1845" t="s">
        <v>636</v>
      </c>
      <c r="D17" s="1818"/>
      <c r="E17" s="394"/>
      <c r="F17" s="1017">
        <f>IF(G25="non","",IF(E24&gt;0,"TVA sur FAR !",""))</f>
      </c>
      <c r="G17" s="1021"/>
    </row>
    <row r="18" spans="1:7" s="183" customFormat="1" ht="13.5" customHeight="1">
      <c r="A18" s="1020"/>
      <c r="B18" s="1014"/>
      <c r="D18" s="1846">
        <f>IF(D17="exonération","motif de l'exonération ?","")</f>
      </c>
      <c r="E18" s="394"/>
      <c r="F18" s="1665">
        <f>IF(G25="non",0,IF(E24&gt;0,E24,""))</f>
      </c>
      <c r="G18" s="1022"/>
    </row>
    <row r="19" spans="1:7" s="183" customFormat="1" ht="13.5" customHeight="1">
      <c r="A19" s="2438">
        <f>IF(D17="provision","Base DAS ou Autre base","")</f>
      </c>
      <c r="B19" s="2439"/>
      <c r="C19" s="437">
        <f>IF(D17="bordereau","",IF($D$9&gt;0,$D$9,$D$11))</f>
        <v>0</v>
      </c>
      <c r="D19" s="2446"/>
      <c r="E19" s="2446"/>
      <c r="F19" s="2446"/>
      <c r="G19" s="1022"/>
    </row>
    <row r="20" spans="1:7" s="183" customFormat="1" ht="24" customHeight="1">
      <c r="A20" s="2441">
        <f>IF(D17="provision","Base corrigée (donner motif ci-dessous)","")</f>
      </c>
      <c r="B20" s="2442"/>
      <c r="C20" s="1025"/>
      <c r="D20" s="1011"/>
      <c r="E20" s="394"/>
      <c r="F20" s="137"/>
      <c r="G20" s="1022"/>
    </row>
    <row r="21" spans="1:7" s="186" customFormat="1" ht="13.5" customHeight="1">
      <c r="A21" s="2440"/>
      <c r="B21" s="2148"/>
      <c r="C21" s="1027">
        <v>0.005</v>
      </c>
      <c r="D21" s="189">
        <f>IF(OR(D17="bordereau",D17="exonération"),0,IF(C20&gt;0,C20*C21,C19*C21))</f>
        <v>0</v>
      </c>
      <c r="E21" s="185"/>
      <c r="F21" s="83"/>
      <c r="G21" s="677"/>
    </row>
    <row r="22" spans="1:7" s="186" customFormat="1" ht="27.75" customHeight="1">
      <c r="A22" s="2172"/>
      <c r="B22" s="2148"/>
      <c r="C22" s="1015">
        <f>IF(D17="provision","(changer le taux si celui-ci n'est plus d'actualité !)","")</f>
      </c>
      <c r="D22" s="90"/>
      <c r="E22" s="185"/>
      <c r="F22" s="83"/>
      <c r="G22" s="677"/>
    </row>
    <row r="23" spans="1:7" s="186" customFormat="1" ht="13.5" customHeight="1">
      <c r="A23" s="1023"/>
      <c r="B23" s="137"/>
      <c r="C23" s="137"/>
      <c r="D23" s="393">
        <f>IF($D$17="bordereau","TTC","")</f>
      </c>
      <c r="E23" s="393">
        <f>IF($D$17="bordereau","TVA","")</f>
      </c>
      <c r="F23" s="83"/>
      <c r="G23" s="677"/>
    </row>
    <row r="24" spans="1:7" s="186" customFormat="1" ht="13.5" customHeight="1">
      <c r="A24" s="1023"/>
      <c r="B24" s="83"/>
      <c r="C24" s="393">
        <f>IF($D$17="bordereau","Bordereau","")</f>
      </c>
      <c r="D24" s="1688"/>
      <c r="E24" s="1116"/>
      <c r="F24" s="83"/>
      <c r="G24" s="677"/>
    </row>
    <row r="25" spans="1:7" s="186" customFormat="1" ht="13.5" customHeight="1">
      <c r="A25" s="1023"/>
      <c r="B25" s="83"/>
      <c r="C25" s="393"/>
      <c r="D25" s="83"/>
      <c r="E25" s="2445">
        <f>IF(OR(D21&gt;0,D24&gt;0),"cette méthode vous convient ?","")</f>
      </c>
      <c r="F25" s="2445"/>
      <c r="G25" s="1819"/>
    </row>
    <row r="26" spans="1:7" s="186" customFormat="1" ht="13.5" customHeight="1" thickBot="1">
      <c r="A26" s="1023"/>
      <c r="B26" s="83"/>
      <c r="C26" s="393"/>
      <c r="D26" s="83"/>
      <c r="E26" s="2447">
        <f>IF(G25="non","Calcul à détailler en H3 - page 2/2  !","")</f>
      </c>
      <c r="F26" s="2447"/>
      <c r="G26" s="2448"/>
    </row>
    <row r="27" spans="1:7" s="186" customFormat="1" ht="13.5" customHeight="1" thickBot="1">
      <c r="A27" s="1660"/>
      <c r="B27" s="1648"/>
      <c r="C27" s="1661"/>
      <c r="D27" s="1648"/>
      <c r="E27" s="1662"/>
      <c r="F27" s="1648"/>
      <c r="G27" s="1650"/>
    </row>
    <row r="28" spans="1:7" s="186" customFormat="1" ht="13.5" customHeight="1" thickBot="1">
      <c r="A28" s="1644" t="s">
        <v>475</v>
      </c>
      <c r="B28" s="182"/>
      <c r="C28" s="183"/>
      <c r="D28" s="1011"/>
      <c r="E28" s="394"/>
      <c r="F28" s="137"/>
      <c r="G28" s="1664">
        <f>IF(G37="non",0,IF(D36&gt;0,D36,D33))</f>
        <v>0</v>
      </c>
    </row>
    <row r="29" spans="1:7" s="186" customFormat="1" ht="13.5" customHeight="1">
      <c r="A29" s="1020" t="s">
        <v>471</v>
      </c>
      <c r="B29" s="1026"/>
      <c r="C29" s="1845" t="s">
        <v>636</v>
      </c>
      <c r="D29" s="1818"/>
      <c r="E29" s="394"/>
      <c r="F29" s="1017">
        <f>IF(G37="non","",IF(E36&gt;0,"TVA sur FAR !",""))</f>
      </c>
      <c r="G29" s="1022"/>
    </row>
    <row r="30" spans="1:7" s="186" customFormat="1" ht="13.5" customHeight="1">
      <c r="A30" s="1020"/>
      <c r="B30" s="1014"/>
      <c r="C30" s="183"/>
      <c r="D30" s="1846">
        <f>IF(D29="exonération","motif de l'exonération ?","")</f>
      </c>
      <c r="E30" s="394"/>
      <c r="F30" s="1665">
        <f>IF(G37="non",0,IF(E36&gt;0,E36,""))</f>
      </c>
      <c r="G30" s="1022"/>
    </row>
    <row r="31" spans="1:7" s="186" customFormat="1" ht="13.5" customHeight="1">
      <c r="A31" s="2438">
        <f>IF(D29="provision","Base DAS ou Autre base","")</f>
      </c>
      <c r="B31" s="2439"/>
      <c r="C31" s="437">
        <f>IF(D29="bordereau","",IF($D$9&gt;0,$D$9,$D$11))</f>
        <v>0</v>
      </c>
      <c r="D31" s="2446"/>
      <c r="E31" s="2446"/>
      <c r="F31" s="2446"/>
      <c r="G31" s="1022"/>
    </row>
    <row r="32" spans="1:7" s="186" customFormat="1" ht="29.25" customHeight="1">
      <c r="A32" s="2441">
        <f>IF(D29="provision","Base corrigée (donner motif ci-dessous)","")</f>
      </c>
      <c r="B32" s="2442"/>
      <c r="C32" s="1025"/>
      <c r="D32" s="1011"/>
      <c r="E32" s="394"/>
      <c r="F32" s="137"/>
      <c r="G32" s="1022"/>
    </row>
    <row r="33" spans="1:7" s="186" customFormat="1" ht="13.5" customHeight="1">
      <c r="A33" s="2440"/>
      <c r="B33" s="2148"/>
      <c r="C33" s="1027"/>
      <c r="D33" s="189">
        <f>IF(OR(D29="bordereau",D29="exonération"),0,IF(C32&gt;0,C32*C33,C31*C33))</f>
        <v>0</v>
      </c>
      <c r="E33" s="185"/>
      <c r="F33" s="83"/>
      <c r="G33" s="677"/>
    </row>
    <row r="34" spans="1:7" s="186" customFormat="1" ht="23.25" customHeight="1">
      <c r="A34" s="2172"/>
      <c r="B34" s="2148"/>
      <c r="C34" s="1015">
        <f>IF(D29="provision","(changer le taux si celui-ci n'est plus d'actualité !)","")</f>
      </c>
      <c r="D34" s="83"/>
      <c r="E34" s="185"/>
      <c r="F34" s="83"/>
      <c r="G34" s="677"/>
    </row>
    <row r="35" spans="1:7" s="186" customFormat="1" ht="13.5" customHeight="1">
      <c r="A35" s="1023"/>
      <c r="B35" s="137"/>
      <c r="C35" s="137"/>
      <c r="D35" s="393">
        <f>IF($D$29="bordereau","TTC","")</f>
      </c>
      <c r="E35" s="393">
        <f>IF($D$29="bordereau","TVA","")</f>
      </c>
      <c r="F35" s="83"/>
      <c r="G35" s="677"/>
    </row>
    <row r="36" spans="1:7" s="186" customFormat="1" ht="13.5" customHeight="1">
      <c r="A36" s="1023"/>
      <c r="B36" s="83"/>
      <c r="C36" s="393">
        <f>IF($D$29="bordereau","Bordereau","")</f>
      </c>
      <c r="D36" s="1688"/>
      <c r="E36" s="1116"/>
      <c r="F36" s="83"/>
      <c r="G36" s="677"/>
    </row>
    <row r="37" spans="1:7" s="186" customFormat="1" ht="13.5" customHeight="1">
      <c r="A37" s="1023"/>
      <c r="B37" s="83"/>
      <c r="C37" s="393"/>
      <c r="D37" s="393"/>
      <c r="E37" s="2445">
        <f>IF(OR(D33&gt;0,D36&gt;0),"cette méthode vous convient ?","")</f>
      </c>
      <c r="F37" s="2445"/>
      <c r="G37" s="1819"/>
    </row>
    <row r="38" spans="1:7" s="186" customFormat="1" ht="13.5" customHeight="1" thickBot="1">
      <c r="A38" s="1023"/>
      <c r="B38" s="83"/>
      <c r="C38" s="393"/>
      <c r="D38" s="393"/>
      <c r="E38" s="2447">
        <f>IF(G37="non","Calcul à détailler en H3 - page 2/2 !","")</f>
      </c>
      <c r="F38" s="2447"/>
      <c r="G38" s="2448"/>
    </row>
    <row r="39" spans="1:7" s="186" customFormat="1" ht="13.5" customHeight="1" thickBot="1">
      <c r="A39" s="1660"/>
      <c r="B39" s="1648"/>
      <c r="C39" s="1661"/>
      <c r="D39" s="1648"/>
      <c r="E39" s="1662"/>
      <c r="F39" s="1648"/>
      <c r="G39" s="1650"/>
    </row>
    <row r="40" spans="1:7" s="186" customFormat="1" ht="13.5" customHeight="1" thickBot="1">
      <c r="A40" s="1644" t="s">
        <v>476</v>
      </c>
      <c r="B40" s="182"/>
      <c r="C40" s="183"/>
      <c r="D40" s="1011"/>
      <c r="E40" s="394"/>
      <c r="F40" s="137"/>
      <c r="G40" s="1664">
        <f>IF(G49="non",0,IF(D48&gt;0,D48,D45))</f>
        <v>0</v>
      </c>
    </row>
    <row r="41" spans="1:7" s="186" customFormat="1" ht="13.5" customHeight="1">
      <c r="A41" s="1020" t="s">
        <v>471</v>
      </c>
      <c r="B41" s="1026"/>
      <c r="C41" s="1845" t="s">
        <v>636</v>
      </c>
      <c r="D41" s="1818"/>
      <c r="E41" s="394"/>
      <c r="F41" s="1017">
        <f>IF(G49="non","",IF(E48&gt;0,"TVA sur FAR !",""))</f>
      </c>
      <c r="G41" s="1022"/>
    </row>
    <row r="42" spans="1:7" s="186" customFormat="1" ht="13.5" customHeight="1">
      <c r="A42" s="1020"/>
      <c r="B42" s="1014"/>
      <c r="C42" s="183"/>
      <c r="D42" s="1846">
        <f>IF(D41="exonération","motif de l'exonération ?","")</f>
      </c>
      <c r="E42" s="394"/>
      <c r="F42" s="1665">
        <f>IF(G49="non",0,IF(E48&gt;0,E48,""))</f>
      </c>
      <c r="G42" s="1022"/>
    </row>
    <row r="43" spans="1:7" s="186" customFormat="1" ht="13.5" customHeight="1">
      <c r="A43" s="2438">
        <f>IF(D41="provision","Base DAS ou Autre base","")</f>
      </c>
      <c r="B43" s="2439"/>
      <c r="C43" s="437">
        <f>IF(D41="bordereau","",IF($D$9&gt;0,$D$9,$D$11))</f>
        <v>0</v>
      </c>
      <c r="D43" s="2446"/>
      <c r="E43" s="2446"/>
      <c r="F43" s="2446"/>
      <c r="G43" s="1022"/>
    </row>
    <row r="44" spans="1:7" s="186" customFormat="1" ht="26.25" customHeight="1">
      <c r="A44" s="2441">
        <f>IF(D41="provision","Base corrigée (donner motif ci-dessous)","")</f>
      </c>
      <c r="B44" s="2442"/>
      <c r="C44" s="1025"/>
      <c r="D44" s="1011"/>
      <c r="E44" s="394"/>
      <c r="F44" s="137"/>
      <c r="G44" s="1022"/>
    </row>
    <row r="45" spans="1:7" s="186" customFormat="1" ht="13.5" customHeight="1">
      <c r="A45" s="2440"/>
      <c r="B45" s="2148"/>
      <c r="C45" s="1027"/>
      <c r="D45" s="189">
        <f>IF(OR(D41="bordereau",D41="exonération"),0,IF(C44&gt;0,C44*C45,C43*C45))</f>
        <v>0</v>
      </c>
      <c r="E45" s="185"/>
      <c r="F45" s="83"/>
      <c r="G45" s="677"/>
    </row>
    <row r="46" spans="1:7" s="186" customFormat="1" ht="29.25" customHeight="1">
      <c r="A46" s="2172"/>
      <c r="B46" s="2148"/>
      <c r="C46" s="1015">
        <f>IF(D41="provision","(changer le taux si celui-ci n'est plus d'actualité !)","")</f>
      </c>
      <c r="D46" s="83"/>
      <c r="E46" s="185"/>
      <c r="F46" s="83"/>
      <c r="G46" s="677"/>
    </row>
    <row r="47" spans="1:7" s="186" customFormat="1" ht="13.5" customHeight="1">
      <c r="A47" s="1023"/>
      <c r="B47" s="137"/>
      <c r="C47" s="137"/>
      <c r="D47" s="393">
        <f>IF($D$41="bordereau","TTC","")</f>
      </c>
      <c r="E47" s="393">
        <f>IF($D$41="bordereau","TVA","")</f>
      </c>
      <c r="F47" s="83"/>
      <c r="G47" s="677"/>
    </row>
    <row r="48" spans="1:7" s="186" customFormat="1" ht="13.5" customHeight="1">
      <c r="A48" s="1023"/>
      <c r="B48" s="137"/>
      <c r="C48" s="393">
        <f>IF($D$41="bordereau","Bordereau","")</f>
      </c>
      <c r="D48" s="1116"/>
      <c r="E48" s="1116"/>
      <c r="F48" s="83"/>
      <c r="G48" s="677"/>
    </row>
    <row r="49" spans="1:7" s="186" customFormat="1" ht="13.5" customHeight="1">
      <c r="A49" s="1023"/>
      <c r="B49" s="137"/>
      <c r="C49" s="137"/>
      <c r="D49" s="393"/>
      <c r="E49" s="2445">
        <f>IF(OR(D45&gt;0,D48&gt;0),"cette méthode vous convient ?","")</f>
      </c>
      <c r="F49" s="2445"/>
      <c r="G49" s="1819"/>
    </row>
    <row r="50" spans="1:7" s="186" customFormat="1" ht="13.5" customHeight="1" thickBot="1">
      <c r="A50" s="1658"/>
      <c r="B50" s="1654"/>
      <c r="C50" s="1659"/>
      <c r="D50" s="1666"/>
      <c r="E50" s="2447">
        <f>IF(G49="non","Calcul à détailler en H3 - page 2/2 !","")</f>
      </c>
      <c r="F50" s="2447"/>
      <c r="G50" s="2448"/>
    </row>
    <row r="51" spans="1:7" s="1012" customFormat="1" ht="13.5" customHeight="1" thickBot="1">
      <c r="A51" s="1374"/>
      <c r="B51" s="1346"/>
      <c r="C51" s="1346"/>
      <c r="D51" s="1346"/>
      <c r="E51" s="1375"/>
      <c r="F51" s="1346"/>
      <c r="G51" s="1376"/>
    </row>
    <row r="52" spans="1:7" s="1012" customFormat="1" ht="13.5" customHeight="1" thickBot="1">
      <c r="A52" s="1377" t="s">
        <v>469</v>
      </c>
      <c r="B52" s="692"/>
      <c r="C52" s="692"/>
      <c r="D52" s="1378"/>
      <c r="E52" s="1028"/>
      <c r="F52" s="692"/>
      <c r="G52" s="1379"/>
    </row>
    <row r="53" spans="1:7" s="1012" customFormat="1" ht="13.5" customHeight="1">
      <c r="A53" s="1374"/>
      <c r="B53" s="1346"/>
      <c r="C53" s="1346"/>
      <c r="D53" s="1346"/>
      <c r="E53" s="1375"/>
      <c r="F53" s="1346"/>
      <c r="G53" s="1376"/>
    </row>
    <row r="54" spans="1:7" s="1012" customFormat="1" ht="13.5" customHeight="1">
      <c r="A54" s="1374"/>
      <c r="B54" s="1346"/>
      <c r="C54" s="1346"/>
      <c r="D54" s="1346"/>
      <c r="E54" s="1375"/>
      <c r="F54" s="1346"/>
      <c r="G54" s="1376"/>
    </row>
    <row r="55" spans="1:7" s="1012" customFormat="1" ht="13.5" customHeight="1">
      <c r="A55" s="1374"/>
      <c r="B55" s="1346"/>
      <c r="C55" s="1346"/>
      <c r="D55" s="1346"/>
      <c r="E55" s="1375"/>
      <c r="F55" s="1346"/>
      <c r="G55" s="1376"/>
    </row>
    <row r="56" spans="1:7" s="1012" customFormat="1" ht="13.5" customHeight="1" thickBot="1">
      <c r="A56" s="1374"/>
      <c r="B56" s="1346"/>
      <c r="C56" s="1346"/>
      <c r="D56" s="1346"/>
      <c r="E56" s="1375"/>
      <c r="F56" s="1346"/>
      <c r="G56" s="1376"/>
    </row>
    <row r="57" spans="1:7" s="1012" customFormat="1" ht="13.5" customHeight="1" thickBot="1">
      <c r="A57" s="1377" t="s">
        <v>469</v>
      </c>
      <c r="B57" s="692"/>
      <c r="C57" s="692"/>
      <c r="D57" s="1378"/>
      <c r="E57" s="1028"/>
      <c r="F57" s="692"/>
      <c r="G57" s="1379"/>
    </row>
    <row r="58" spans="1:7" s="1012" customFormat="1" ht="13.5" customHeight="1">
      <c r="A58" s="1374"/>
      <c r="B58" s="1346"/>
      <c r="C58" s="1346"/>
      <c r="D58" s="1346"/>
      <c r="E58" s="1375"/>
      <c r="F58" s="1346"/>
      <c r="G58" s="1376"/>
    </row>
    <row r="59" spans="1:7" s="1012" customFormat="1" ht="13.5" customHeight="1">
      <c r="A59" s="1374"/>
      <c r="B59" s="1346"/>
      <c r="C59" s="1346"/>
      <c r="D59" s="1346"/>
      <c r="E59" s="1375"/>
      <c r="F59" s="1346"/>
      <c r="G59" s="1376"/>
    </row>
    <row r="60" spans="1:7" s="1012" customFormat="1" ht="13.5" customHeight="1">
      <c r="A60" s="1374"/>
      <c r="B60" s="1346"/>
      <c r="C60" s="1346"/>
      <c r="D60" s="1346"/>
      <c r="E60" s="1375"/>
      <c r="F60" s="1346"/>
      <c r="G60" s="1376"/>
    </row>
    <row r="61" spans="1:7" s="1013" customFormat="1" ht="13.5" customHeight="1" thickBot="1">
      <c r="A61" s="1374"/>
      <c r="B61" s="1346"/>
      <c r="C61" s="1346"/>
      <c r="D61" s="1346"/>
      <c r="E61" s="1375"/>
      <c r="F61" s="1346"/>
      <c r="G61" s="1376"/>
    </row>
    <row r="62" spans="1:7" s="1012" customFormat="1" ht="13.5" customHeight="1" thickBot="1">
      <c r="A62" s="1377" t="s">
        <v>469</v>
      </c>
      <c r="B62" s="692"/>
      <c r="C62" s="692"/>
      <c r="D62" s="1378"/>
      <c r="E62" s="1028"/>
      <c r="F62" s="692"/>
      <c r="G62" s="1379"/>
    </row>
    <row r="63" spans="1:7" s="1012" customFormat="1" ht="13.5" customHeight="1">
      <c r="A63" s="1377"/>
      <c r="B63" s="692"/>
      <c r="C63" s="692"/>
      <c r="D63" s="1378"/>
      <c r="E63" s="1028"/>
      <c r="F63" s="692"/>
      <c r="G63" s="1380"/>
    </row>
    <row r="64" spans="1:7" s="1012" customFormat="1" ht="13.5" customHeight="1">
      <c r="A64" s="1377"/>
      <c r="B64" s="692"/>
      <c r="C64" s="692"/>
      <c r="D64" s="1378"/>
      <c r="E64" s="1028"/>
      <c r="F64" s="692"/>
      <c r="G64" s="1380"/>
    </row>
    <row r="65" spans="1:7" s="1012" customFormat="1" ht="13.5" customHeight="1">
      <c r="A65" s="1377"/>
      <c r="B65" s="692"/>
      <c r="C65" s="692"/>
      <c r="D65" s="1378"/>
      <c r="E65" s="1028"/>
      <c r="F65" s="692"/>
      <c r="G65" s="1380"/>
    </row>
    <row r="66" spans="1:7" s="396" customFormat="1" ht="13.5" customHeight="1">
      <c r="A66" s="1381"/>
      <c r="B66" s="1344"/>
      <c r="C66" s="1345"/>
      <c r="D66" s="1346"/>
      <c r="E66" s="1347"/>
      <c r="F66" s="1346"/>
      <c r="G66" s="1376"/>
    </row>
    <row r="67" spans="1:7" s="396" customFormat="1" ht="13.5" customHeight="1" thickBot="1">
      <c r="A67" s="1382"/>
      <c r="B67" s="1383"/>
      <c r="C67" s="1384"/>
      <c r="D67" s="1385"/>
      <c r="E67" s="1386"/>
      <c r="F67" s="1385"/>
      <c r="G67" s="1387"/>
    </row>
    <row r="68" spans="1:7" s="396" customFormat="1" ht="13.5" customHeight="1">
      <c r="A68" s="6"/>
      <c r="B68" s="10"/>
      <c r="C68" s="6"/>
      <c r="D68" s="8"/>
      <c r="E68" s="7"/>
      <c r="F68" s="8"/>
      <c r="G68" s="8"/>
    </row>
    <row r="69" spans="1:7" s="396" customFormat="1" ht="13.5" customHeight="1">
      <c r="A69" s="6"/>
      <c r="B69" s="10"/>
      <c r="C69" s="6"/>
      <c r="D69" s="8"/>
      <c r="E69" s="7"/>
      <c r="F69" s="8"/>
      <c r="G69" s="8"/>
    </row>
    <row r="70" spans="1:7" s="396" customFormat="1" ht="13.5" customHeight="1">
      <c r="A70" s="6"/>
      <c r="B70" s="10"/>
      <c r="C70" s="6"/>
      <c r="D70" s="8"/>
      <c r="E70" s="7"/>
      <c r="F70" s="8"/>
      <c r="G70" s="8"/>
    </row>
    <row r="71" spans="1:7" s="396" customFormat="1" ht="13.5" customHeight="1">
      <c r="A71" s="6"/>
      <c r="B71" s="10"/>
      <c r="C71" s="6"/>
      <c r="D71" s="8"/>
      <c r="E71" s="7"/>
      <c r="F71" s="8"/>
      <c r="G71" s="8"/>
    </row>
    <row r="72" spans="1:7" s="396" customFormat="1" ht="13.5" customHeight="1">
      <c r="A72" s="6"/>
      <c r="B72" s="10"/>
      <c r="C72" s="6"/>
      <c r="D72" s="8"/>
      <c r="E72" s="7"/>
      <c r="F72" s="8"/>
      <c r="G72" s="8"/>
    </row>
    <row r="73" spans="1:7" s="396" customFormat="1" ht="13.5" customHeight="1">
      <c r="A73" s="6"/>
      <c r="B73" s="10"/>
      <c r="C73" s="6"/>
      <c r="D73" s="8"/>
      <c r="E73" s="7"/>
      <c r="F73" s="8"/>
      <c r="G73" s="8"/>
    </row>
    <row r="74" spans="1:7" s="396" customFormat="1" ht="13.5" customHeight="1">
      <c r="A74" s="6"/>
      <c r="B74" s="10"/>
      <c r="C74" s="6"/>
      <c r="D74" s="8"/>
      <c r="E74" s="7"/>
      <c r="F74" s="8"/>
      <c r="G74" s="8"/>
    </row>
    <row r="75" spans="1:7" s="396" customFormat="1" ht="13.5" customHeight="1">
      <c r="A75" s="6"/>
      <c r="B75" s="10"/>
      <c r="C75" s="6"/>
      <c r="D75" s="8"/>
      <c r="E75" s="7"/>
      <c r="F75" s="8"/>
      <c r="G75" s="8"/>
    </row>
    <row r="76" spans="1:7" s="396" customFormat="1" ht="13.5" customHeight="1">
      <c r="A76" s="6" t="s">
        <v>637</v>
      </c>
      <c r="B76" s="10"/>
      <c r="C76" s="6"/>
      <c r="D76" s="8"/>
      <c r="E76" s="7"/>
      <c r="F76" s="8"/>
      <c r="G76" s="8"/>
    </row>
    <row r="77" spans="1:7" s="396" customFormat="1" ht="15.75" customHeight="1">
      <c r="A77" s="6" t="s">
        <v>1085</v>
      </c>
      <c r="B77" s="10"/>
      <c r="C77" s="6"/>
      <c r="D77" s="8"/>
      <c r="E77" s="7"/>
      <c r="F77" s="8"/>
      <c r="G77" s="8"/>
    </row>
    <row r="78" spans="1:7" s="396" customFormat="1" ht="15.75" customHeight="1">
      <c r="A78" s="6" t="s">
        <v>472</v>
      </c>
      <c r="B78" s="10"/>
      <c r="C78" s="6"/>
      <c r="D78" s="8"/>
      <c r="E78" s="7"/>
      <c r="F78" s="8"/>
      <c r="G78" s="8"/>
    </row>
    <row r="79" spans="1:7" s="396" customFormat="1" ht="15.75" customHeight="1">
      <c r="A79" s="6" t="s">
        <v>576</v>
      </c>
      <c r="B79" s="10"/>
      <c r="C79" s="6"/>
      <c r="D79" s="8"/>
      <c r="E79" s="7"/>
      <c r="F79" s="8"/>
      <c r="G79" s="8"/>
    </row>
    <row r="80" spans="1:7" s="396" customFormat="1" ht="15.75" customHeight="1">
      <c r="A80" s="6"/>
      <c r="B80" s="10"/>
      <c r="C80" s="6"/>
      <c r="D80" s="8"/>
      <c r="E80" s="7"/>
      <c r="F80" s="8"/>
      <c r="G80" s="8"/>
    </row>
    <row r="81" spans="1:7" s="396" customFormat="1" ht="15">
      <c r="A81" s="6"/>
      <c r="B81" s="10"/>
      <c r="C81" s="6"/>
      <c r="D81" s="8"/>
      <c r="E81" s="7"/>
      <c r="F81" s="8"/>
      <c r="G81" s="8"/>
    </row>
    <row r="82" spans="1:7" s="396" customFormat="1" ht="15">
      <c r="A82" s="6"/>
      <c r="B82" s="10"/>
      <c r="C82" s="6"/>
      <c r="D82" s="8"/>
      <c r="E82" s="7"/>
      <c r="F82" s="8"/>
      <c r="G82" s="8"/>
    </row>
    <row r="83" spans="1:7" s="396" customFormat="1" ht="15">
      <c r="A83" s="6"/>
      <c r="B83" s="10"/>
      <c r="C83" s="6"/>
      <c r="D83" s="8"/>
      <c r="E83" s="7"/>
      <c r="F83" s="8"/>
      <c r="G83" s="8"/>
    </row>
    <row r="84" spans="1:7" s="396" customFormat="1" ht="15">
      <c r="A84" s="6" t="s">
        <v>325</v>
      </c>
      <c r="B84" s="10"/>
      <c r="C84" s="6"/>
      <c r="D84" s="8"/>
      <c r="E84" s="7"/>
      <c r="F84" s="8"/>
      <c r="G84" s="8"/>
    </row>
    <row r="85" spans="1:7" s="396" customFormat="1" ht="15">
      <c r="A85" s="6" t="s">
        <v>326</v>
      </c>
      <c r="B85" s="10"/>
      <c r="C85" s="6"/>
      <c r="D85" s="8"/>
      <c r="E85" s="7"/>
      <c r="F85" s="8"/>
      <c r="G85" s="8"/>
    </row>
    <row r="86" spans="1:7" s="396" customFormat="1" ht="15">
      <c r="A86" s="6"/>
      <c r="B86" s="10"/>
      <c r="C86" s="6"/>
      <c r="D86" s="8"/>
      <c r="E86" s="7"/>
      <c r="F86" s="8"/>
      <c r="G86" s="8"/>
    </row>
    <row r="87" spans="1:7" s="396" customFormat="1" ht="15">
      <c r="A87" s="6"/>
      <c r="B87" s="10"/>
      <c r="C87" s="6"/>
      <c r="D87" s="8"/>
      <c r="E87" s="7"/>
      <c r="F87" s="8"/>
      <c r="G87" s="8"/>
    </row>
    <row r="88" spans="1:7" s="396" customFormat="1" ht="15">
      <c r="A88" s="6"/>
      <c r="B88" s="10"/>
      <c r="C88" s="6"/>
      <c r="D88" s="8"/>
      <c r="E88" s="7"/>
      <c r="F88" s="8"/>
      <c r="G88" s="8"/>
    </row>
    <row r="89" spans="1:7" s="396" customFormat="1" ht="15">
      <c r="A89" s="6"/>
      <c r="B89" s="10"/>
      <c r="C89" s="6"/>
      <c r="D89" s="8"/>
      <c r="E89" s="7"/>
      <c r="F89" s="8"/>
      <c r="G89" s="8"/>
    </row>
    <row r="90" spans="1:7" s="396" customFormat="1" ht="15">
      <c r="A90" s="6"/>
      <c r="B90" s="10"/>
      <c r="C90" s="6"/>
      <c r="D90" s="8"/>
      <c r="E90" s="7"/>
      <c r="F90" s="8"/>
      <c r="G90" s="8"/>
    </row>
    <row r="91" spans="1:7" s="396" customFormat="1" ht="15">
      <c r="A91" s="6"/>
      <c r="B91" s="10"/>
      <c r="C91" s="6"/>
      <c r="D91" s="8"/>
      <c r="E91" s="7"/>
      <c r="F91" s="8"/>
      <c r="G91" s="8"/>
    </row>
    <row r="92" spans="1:7" s="396" customFormat="1" ht="15">
      <c r="A92" s="6"/>
      <c r="B92" s="10"/>
      <c r="C92" s="6"/>
      <c r="D92" s="8"/>
      <c r="E92" s="7"/>
      <c r="F92" s="8"/>
      <c r="G92" s="8"/>
    </row>
    <row r="93" spans="1:7" s="396" customFormat="1" ht="15">
      <c r="A93" s="6"/>
      <c r="B93" s="10"/>
      <c r="C93" s="6"/>
      <c r="D93" s="8"/>
      <c r="E93" s="7"/>
      <c r="F93" s="8"/>
      <c r="G93" s="8"/>
    </row>
    <row r="94" spans="1:7" s="396" customFormat="1" ht="15">
      <c r="A94" s="6"/>
      <c r="B94" s="10"/>
      <c r="C94" s="6"/>
      <c r="D94" s="8"/>
      <c r="E94" s="7"/>
      <c r="F94" s="8"/>
      <c r="G94" s="8"/>
    </row>
    <row r="95" spans="1:7" s="396" customFormat="1" ht="15">
      <c r="A95" s="6"/>
      <c r="B95" s="10"/>
      <c r="C95" s="6"/>
      <c r="D95" s="8"/>
      <c r="E95" s="7"/>
      <c r="F95" s="8"/>
      <c r="G95" s="8"/>
    </row>
    <row r="96" spans="1:7" s="396" customFormat="1" ht="15">
      <c r="A96" s="6"/>
      <c r="B96" s="10"/>
      <c r="C96" s="6"/>
      <c r="D96" s="8"/>
      <c r="E96" s="7"/>
      <c r="F96" s="8"/>
      <c r="G96" s="8"/>
    </row>
    <row r="97" spans="1:7" s="396" customFormat="1" ht="15">
      <c r="A97" s="6"/>
      <c r="B97" s="10"/>
      <c r="C97" s="6"/>
      <c r="D97" s="8"/>
      <c r="E97" s="7"/>
      <c r="F97" s="8"/>
      <c r="G97" s="8"/>
    </row>
    <row r="98" spans="1:7" s="396" customFormat="1" ht="15">
      <c r="A98" s="6"/>
      <c r="B98" s="10"/>
      <c r="C98" s="6"/>
      <c r="D98" s="8"/>
      <c r="E98" s="7"/>
      <c r="F98" s="8"/>
      <c r="G98" s="8"/>
    </row>
    <row r="99" spans="1:7" s="396" customFormat="1" ht="15">
      <c r="A99" s="6"/>
      <c r="B99" s="10"/>
      <c r="C99" s="6"/>
      <c r="D99" s="8"/>
      <c r="E99" s="7"/>
      <c r="F99" s="8"/>
      <c r="G99" s="8"/>
    </row>
    <row r="100" spans="1:7" s="396" customFormat="1" ht="15">
      <c r="A100" s="6"/>
      <c r="B100" s="10"/>
      <c r="C100" s="6"/>
      <c r="D100" s="8"/>
      <c r="E100" s="7"/>
      <c r="F100" s="8"/>
      <c r="G100" s="8"/>
    </row>
    <row r="101" spans="1:7" s="396" customFormat="1" ht="15">
      <c r="A101" s="6"/>
      <c r="B101" s="10"/>
      <c r="C101" s="6"/>
      <c r="D101" s="8"/>
      <c r="E101" s="7"/>
      <c r="F101" s="8"/>
      <c r="G101" s="8"/>
    </row>
    <row r="102" spans="1:7" s="396" customFormat="1" ht="15">
      <c r="A102" s="6"/>
      <c r="B102" s="10"/>
      <c r="C102" s="6"/>
      <c r="D102" s="8"/>
      <c r="E102" s="7"/>
      <c r="F102" s="8"/>
      <c r="G102" s="8"/>
    </row>
    <row r="103" spans="1:7" s="396" customFormat="1" ht="15">
      <c r="A103" s="6"/>
      <c r="B103" s="10"/>
      <c r="C103" s="6"/>
      <c r="D103" s="8"/>
      <c r="E103" s="7"/>
      <c r="F103" s="8"/>
      <c r="G103" s="8"/>
    </row>
    <row r="104" spans="1:7" s="396" customFormat="1" ht="15">
      <c r="A104" s="6"/>
      <c r="B104" s="10"/>
      <c r="C104" s="6"/>
      <c r="D104" s="8"/>
      <c r="E104" s="7"/>
      <c r="F104" s="8"/>
      <c r="G104" s="8"/>
    </row>
    <row r="105" spans="1:7" s="396" customFormat="1" ht="15">
      <c r="A105" s="6"/>
      <c r="B105" s="10"/>
      <c r="C105" s="6"/>
      <c r="D105" s="8"/>
      <c r="E105" s="7"/>
      <c r="F105" s="8"/>
      <c r="G105" s="8"/>
    </row>
    <row r="106" spans="1:7" s="396" customFormat="1" ht="15">
      <c r="A106" s="6"/>
      <c r="B106" s="10"/>
      <c r="C106" s="6"/>
      <c r="D106" s="8"/>
      <c r="E106" s="7"/>
      <c r="F106" s="8"/>
      <c r="G106" s="8"/>
    </row>
    <row r="107" spans="1:7" s="396" customFormat="1" ht="15">
      <c r="A107" s="6"/>
      <c r="B107" s="10"/>
      <c r="C107" s="6"/>
      <c r="D107" s="8"/>
      <c r="E107" s="7"/>
      <c r="F107" s="8"/>
      <c r="G107" s="8"/>
    </row>
    <row r="108" spans="1:7" s="396" customFormat="1" ht="15">
      <c r="A108" s="6"/>
      <c r="B108" s="10"/>
      <c r="C108" s="6"/>
      <c r="D108" s="8"/>
      <c r="E108" s="7"/>
      <c r="F108" s="8"/>
      <c r="G108" s="8"/>
    </row>
    <row r="109" spans="1:7" s="396" customFormat="1" ht="15">
      <c r="A109" s="6"/>
      <c r="B109" s="10"/>
      <c r="C109" s="6"/>
      <c r="D109" s="8"/>
      <c r="E109" s="7"/>
      <c r="F109" s="8"/>
      <c r="G109" s="8"/>
    </row>
    <row r="110" spans="1:7" s="396" customFormat="1" ht="15">
      <c r="A110" s="6"/>
      <c r="B110" s="10"/>
      <c r="C110" s="6"/>
      <c r="D110" s="8"/>
      <c r="E110" s="7"/>
      <c r="F110" s="8"/>
      <c r="G110" s="8"/>
    </row>
    <row r="111" spans="1:7" s="396" customFormat="1" ht="15">
      <c r="A111" s="6"/>
      <c r="B111" s="10"/>
      <c r="C111" s="6"/>
      <c r="D111" s="8"/>
      <c r="E111" s="7"/>
      <c r="F111" s="8"/>
      <c r="G111" s="8"/>
    </row>
    <row r="112" spans="1:7" s="396" customFormat="1" ht="15">
      <c r="A112" s="6"/>
      <c r="B112" s="10"/>
      <c r="C112" s="6"/>
      <c r="D112" s="8"/>
      <c r="E112" s="7"/>
      <c r="F112" s="8"/>
      <c r="G112" s="8"/>
    </row>
  </sheetData>
  <sheetProtection password="E2A3" sheet="1" objects="1" scenarios="1"/>
  <mergeCells count="21">
    <mergeCell ref="E49:F49"/>
    <mergeCell ref="E50:G50"/>
    <mergeCell ref="E9:F9"/>
    <mergeCell ref="E11:F11"/>
    <mergeCell ref="D31:F31"/>
    <mergeCell ref="D43:F43"/>
    <mergeCell ref="E37:F37"/>
    <mergeCell ref="E38:G38"/>
    <mergeCell ref="C12:C13"/>
    <mergeCell ref="E25:F25"/>
    <mergeCell ref="D19:F19"/>
    <mergeCell ref="E26:G26"/>
    <mergeCell ref="A19:B19"/>
    <mergeCell ref="A20:B20"/>
    <mergeCell ref="A21:B22"/>
    <mergeCell ref="A31:B31"/>
    <mergeCell ref="A45:B46"/>
    <mergeCell ref="A32:B32"/>
    <mergeCell ref="A33:B34"/>
    <mergeCell ref="A43:B43"/>
    <mergeCell ref="A44:B44"/>
  </mergeCells>
  <conditionalFormatting sqref="A21:B22">
    <cfRule type="expression" priority="1" dxfId="0" stopIfTrue="1">
      <formula>$C$20&lt;&gt;0</formula>
    </cfRule>
  </conditionalFormatting>
  <conditionalFormatting sqref="A33:B34">
    <cfRule type="expression" priority="2" dxfId="0" stopIfTrue="1">
      <formula>$C$32&lt;&gt;0</formula>
    </cfRule>
  </conditionalFormatting>
  <conditionalFormatting sqref="A45:B46">
    <cfRule type="expression" priority="3" dxfId="0" stopIfTrue="1">
      <formula>$C$44&lt;&gt;0</formula>
    </cfRule>
  </conditionalFormatting>
  <conditionalFormatting sqref="D24:E24">
    <cfRule type="expression" priority="4" dxfId="0" stopIfTrue="1">
      <formula>$C$24="bordereau"</formula>
    </cfRule>
  </conditionalFormatting>
  <conditionalFormatting sqref="D36:E36">
    <cfRule type="expression" priority="5" dxfId="0" stopIfTrue="1">
      <formula>$C$36="bordereau"</formula>
    </cfRule>
  </conditionalFormatting>
  <conditionalFormatting sqref="D50">
    <cfRule type="expression" priority="6" dxfId="0" stopIfTrue="1">
      <formula>$C$50="bordereau"</formula>
    </cfRule>
  </conditionalFormatting>
  <conditionalFormatting sqref="C12:C13">
    <cfRule type="expression" priority="7" dxfId="0" stopIfTrue="1">
      <formula>$D$11&gt;0</formula>
    </cfRule>
  </conditionalFormatting>
  <conditionalFormatting sqref="G25 G37 G49">
    <cfRule type="expression" priority="8" dxfId="0" stopIfTrue="1">
      <formula>$E$25="cette méthode vous convient ?"</formula>
    </cfRule>
  </conditionalFormatting>
  <conditionalFormatting sqref="D48:E48">
    <cfRule type="expression" priority="9" dxfId="0" stopIfTrue="1">
      <formula>$C$48="bordereau"</formula>
    </cfRule>
  </conditionalFormatting>
  <conditionalFormatting sqref="D19:F19">
    <cfRule type="expression" priority="10" dxfId="32" stopIfTrue="1">
      <formula>$D$17="exonération"</formula>
    </cfRule>
  </conditionalFormatting>
  <conditionalFormatting sqref="D31:F31">
    <cfRule type="expression" priority="11" dxfId="32" stopIfTrue="1">
      <formula>$D$29="exonération"</formula>
    </cfRule>
  </conditionalFormatting>
  <conditionalFormatting sqref="D43:F43">
    <cfRule type="expression" priority="12" dxfId="32" stopIfTrue="1">
      <formula>$D$41="exonération"</formula>
    </cfRule>
  </conditionalFormatting>
  <dataValidations count="2">
    <dataValidation type="list" allowBlank="1" showInputMessage="1" showErrorMessage="1" sqref="G25 G37 G49">
      <formula1>$A$84:$A$85</formula1>
    </dataValidation>
    <dataValidation type="list" allowBlank="1" showInputMessage="1" showErrorMessage="1" sqref="D17 D29 D41">
      <formula1>$A$76:$A$78</formula1>
    </dataValidation>
  </dataValidations>
  <printOptions horizontalCentered="1"/>
  <pageMargins left="0.5905511811023623" right="0.3937007874015748" top="0.8661417322834646" bottom="0.984251968503937" header="0.3937007874015748" footer="0.5118110236220472"/>
  <pageSetup fitToHeight="1" fitToWidth="1" horizontalDpi="300" verticalDpi="300" orientation="portrait" paperSize="9" scale="68" r:id="rId1"/>
  <headerFooter alignWithMargins="0">
    <oddHeader>&amp;C&amp;"Arial,Gras"&amp;14&amp;A</oddHeader>
    <oddFooter>&amp;C&amp;F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9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20.8515625" style="10" customWidth="1"/>
    <col min="3" max="3" width="32.140625" style="6" customWidth="1"/>
    <col min="4" max="4" width="9.8515625" style="8" customWidth="1"/>
    <col min="5" max="5" width="12.7109375" style="7" customWidth="1"/>
    <col min="6" max="6" width="12.7109375" style="8" customWidth="1"/>
    <col min="7" max="7" width="16.7109375" style="8" customWidth="1"/>
  </cols>
  <sheetData>
    <row r="1" spans="1:7" s="29" customFormat="1" ht="23.25">
      <c r="A1" s="698"/>
      <c r="B1" s="506"/>
      <c r="C1" s="506"/>
      <c r="D1" s="699"/>
      <c r="E1" s="624" t="s">
        <v>553</v>
      </c>
      <c r="F1" s="1373" t="s">
        <v>315</v>
      </c>
      <c r="G1" s="804" t="s">
        <v>953</v>
      </c>
    </row>
    <row r="2" spans="1:7" s="29" customFormat="1" ht="12.75">
      <c r="A2" s="701"/>
      <c r="B2" s="455"/>
      <c r="C2" s="455"/>
      <c r="D2" s="494"/>
      <c r="E2" s="455"/>
      <c r="F2" s="64" t="s">
        <v>550</v>
      </c>
      <c r="G2" s="1303" t="s">
        <v>551</v>
      </c>
    </row>
    <row r="3" spans="1:7" s="36" customFormat="1" ht="15" customHeight="1">
      <c r="A3" s="704" t="s">
        <v>913</v>
      </c>
      <c r="B3" s="473">
        <f>'A1'!$B$6</f>
        <v>0</v>
      </c>
      <c r="C3" s="473"/>
      <c r="D3" s="497"/>
      <c r="E3" s="497"/>
      <c r="F3" s="497" t="s">
        <v>908</v>
      </c>
      <c r="G3" s="705">
        <f>'A1'!$C$7</f>
        <v>0</v>
      </c>
    </row>
    <row r="4" spans="1:7" s="36" customFormat="1" ht="15" customHeight="1">
      <c r="A4" s="1331" t="s">
        <v>914</v>
      </c>
      <c r="B4" s="719">
        <f>'A1'!$G$6</f>
        <v>0</v>
      </c>
      <c r="C4" s="719"/>
      <c r="D4" s="502"/>
      <c r="E4" s="458"/>
      <c r="F4" s="931" t="s">
        <v>910</v>
      </c>
      <c r="G4" s="1332">
        <f>'A1'!$C$8</f>
        <v>0</v>
      </c>
    </row>
    <row r="5" spans="1:7" s="103" customFormat="1" ht="20.25" customHeight="1">
      <c r="A5" s="707" t="s">
        <v>954</v>
      </c>
      <c r="B5" s="484"/>
      <c r="C5" s="484"/>
      <c r="D5" s="484"/>
      <c r="E5" s="484"/>
      <c r="F5" s="484"/>
      <c r="G5" s="708"/>
    </row>
    <row r="6" spans="1:7" s="103" customFormat="1" ht="20.25" customHeight="1">
      <c r="A6" s="544"/>
      <c r="B6" s="544"/>
      <c r="C6" s="544"/>
      <c r="D6" s="544"/>
      <c r="E6" s="544"/>
      <c r="F6" s="544"/>
      <c r="G6" s="544"/>
    </row>
    <row r="7" spans="1:7" s="103" customFormat="1" ht="20.25" customHeight="1">
      <c r="A7" s="876" t="s">
        <v>21</v>
      </c>
      <c r="B7" s="876"/>
      <c r="C7" s="877"/>
      <c r="D7" s="877"/>
      <c r="E7" s="1820"/>
      <c r="F7" s="2450">
        <f>IF(E7="Non fait","à faire obligatoirement","")</f>
      </c>
      <c r="G7" s="2450"/>
    </row>
    <row r="8" spans="1:7" s="103" customFormat="1" ht="20.25" customHeight="1">
      <c r="A8" s="876" t="s">
        <v>22</v>
      </c>
      <c r="B8" s="876"/>
      <c r="C8" s="877"/>
      <c r="D8" s="877"/>
      <c r="E8" s="877"/>
      <c r="F8" s="877"/>
      <c r="G8" s="877"/>
    </row>
    <row r="9" spans="1:7" s="103" customFormat="1" ht="20.25" customHeight="1">
      <c r="A9" s="876" t="s">
        <v>23</v>
      </c>
      <c r="B9" s="876"/>
      <c r="C9" s="877"/>
      <c r="D9" s="877"/>
      <c r="E9" s="1820"/>
      <c r="F9" s="2450">
        <f>IF(E9="Non fait","à faire obligatoirement","")</f>
      </c>
      <c r="G9" s="2450"/>
    </row>
    <row r="10" spans="1:7" s="103" customFormat="1" ht="11.25" customHeight="1">
      <c r="A10" s="877"/>
      <c r="B10" s="876"/>
      <c r="C10" s="877"/>
      <c r="D10" s="877"/>
      <c r="E10" s="877"/>
      <c r="F10" s="877"/>
      <c r="G10" s="877"/>
    </row>
    <row r="11" spans="1:7" s="103" customFormat="1" ht="20.25" customHeight="1">
      <c r="A11" s="876" t="s">
        <v>266</v>
      </c>
      <c r="B11" s="876"/>
      <c r="C11" s="877"/>
      <c r="D11" s="877"/>
      <c r="E11" s="877"/>
      <c r="F11" s="877"/>
      <c r="G11" s="877"/>
    </row>
    <row r="12" spans="1:7" s="103" customFormat="1" ht="20.25" customHeight="1">
      <c r="A12" s="876" t="s">
        <v>267</v>
      </c>
      <c r="B12" s="876"/>
      <c r="C12" s="877"/>
      <c r="D12" s="877"/>
      <c r="E12" s="1820"/>
      <c r="F12" s="2450">
        <f>IF(E12="Non fait","à faire obligatoirement","")</f>
      </c>
      <c r="G12" s="2450"/>
    </row>
    <row r="13" spans="1:7" s="84" customFormat="1" ht="15.75" customHeight="1" thickBot="1">
      <c r="A13" s="879"/>
      <c r="B13" s="880"/>
      <c r="C13" s="881"/>
      <c r="D13" s="882"/>
      <c r="E13" s="883"/>
      <c r="F13" s="884"/>
      <c r="G13" s="885"/>
    </row>
    <row r="14" spans="1:7" s="91" customFormat="1" ht="15.75" customHeight="1">
      <c r="A14" s="886" t="s">
        <v>1057</v>
      </c>
      <c r="B14" s="887" t="s">
        <v>1004</v>
      </c>
      <c r="C14" s="888" t="s">
        <v>24</v>
      </c>
      <c r="D14" s="889" t="s">
        <v>25</v>
      </c>
      <c r="E14" s="890" t="s">
        <v>26</v>
      </c>
      <c r="F14" s="891" t="s">
        <v>1008</v>
      </c>
      <c r="G14" s="892"/>
    </row>
    <row r="15" spans="1:7" s="29" customFormat="1" ht="13.5" thickBot="1">
      <c r="A15" s="893"/>
      <c r="B15" s="894"/>
      <c r="C15" s="895"/>
      <c r="D15" s="896"/>
      <c r="E15" s="897"/>
      <c r="F15" s="898"/>
      <c r="G15" s="899"/>
    </row>
    <row r="16" spans="1:7" s="29" customFormat="1" ht="15" customHeight="1">
      <c r="A16" s="900"/>
      <c r="B16" s="901"/>
      <c r="C16" s="902"/>
      <c r="D16" s="903"/>
      <c r="E16" s="904"/>
      <c r="F16" s="904"/>
      <c r="G16" s="874">
        <f>IF(D16&lt;&gt;"","",IF(OR(E16&lt;&gt;0,F16&lt;&gt;0),"mettre référence",""))</f>
      </c>
    </row>
    <row r="17" spans="1:7" s="29" customFormat="1" ht="15" customHeight="1">
      <c r="A17" s="905"/>
      <c r="B17" s="906"/>
      <c r="C17" s="907"/>
      <c r="D17" s="908"/>
      <c r="E17" s="875"/>
      <c r="F17" s="875"/>
      <c r="G17" s="872">
        <f>IF(D17&lt;&gt;"","",IF(OR(E17&lt;&gt;0,F17&lt;&gt;0),"mettre référence",""))</f>
      </c>
    </row>
    <row r="18" spans="1:7" s="29" customFormat="1" ht="15" customHeight="1">
      <c r="A18" s="905"/>
      <c r="B18" s="906"/>
      <c r="C18" s="907"/>
      <c r="D18" s="908"/>
      <c r="E18" s="875"/>
      <c r="F18" s="875"/>
      <c r="G18" s="872">
        <f aca="true" t="shared" si="0" ref="G18:G50">IF(D18&lt;&gt;"","",IF(OR(E18&lt;&gt;0,F18&lt;&gt;0),"mettre référence",""))</f>
      </c>
    </row>
    <row r="19" spans="1:7" s="29" customFormat="1" ht="15" customHeight="1">
      <c r="A19" s="905"/>
      <c r="B19" s="906"/>
      <c r="C19" s="907"/>
      <c r="D19" s="908"/>
      <c r="E19" s="875"/>
      <c r="F19" s="875"/>
      <c r="G19" s="872">
        <f t="shared" si="0"/>
      </c>
    </row>
    <row r="20" spans="1:7" s="29" customFormat="1" ht="15" customHeight="1">
      <c r="A20" s="905"/>
      <c r="B20" s="906"/>
      <c r="C20" s="907"/>
      <c r="D20" s="908"/>
      <c r="E20" s="875"/>
      <c r="F20" s="875"/>
      <c r="G20" s="872">
        <f t="shared" si="0"/>
      </c>
    </row>
    <row r="21" spans="1:7" s="29" customFormat="1" ht="15" customHeight="1">
      <c r="A21" s="905"/>
      <c r="B21" s="906"/>
      <c r="C21" s="907"/>
      <c r="D21" s="908"/>
      <c r="E21" s="875"/>
      <c r="F21" s="875"/>
      <c r="G21" s="872">
        <f t="shared" si="0"/>
      </c>
    </row>
    <row r="22" spans="1:7" s="29" customFormat="1" ht="15" customHeight="1">
      <c r="A22" s="905"/>
      <c r="B22" s="906"/>
      <c r="C22" s="907"/>
      <c r="D22" s="908"/>
      <c r="E22" s="875"/>
      <c r="F22" s="875"/>
      <c r="G22" s="872">
        <f t="shared" si="0"/>
      </c>
    </row>
    <row r="23" spans="1:7" s="29" customFormat="1" ht="15" customHeight="1">
      <c r="A23" s="905"/>
      <c r="B23" s="906"/>
      <c r="C23" s="907"/>
      <c r="D23" s="908"/>
      <c r="E23" s="875"/>
      <c r="F23" s="875"/>
      <c r="G23" s="872">
        <f t="shared" si="0"/>
      </c>
    </row>
    <row r="24" spans="1:7" s="29" customFormat="1" ht="15" customHeight="1">
      <c r="A24" s="905"/>
      <c r="B24" s="906"/>
      <c r="C24" s="907"/>
      <c r="D24" s="908"/>
      <c r="E24" s="875"/>
      <c r="F24" s="875"/>
      <c r="G24" s="872">
        <f t="shared" si="0"/>
      </c>
    </row>
    <row r="25" spans="1:7" s="29" customFormat="1" ht="15" customHeight="1">
      <c r="A25" s="905"/>
      <c r="B25" s="906"/>
      <c r="C25" s="907"/>
      <c r="D25" s="908"/>
      <c r="E25" s="875"/>
      <c r="F25" s="875"/>
      <c r="G25" s="872">
        <f t="shared" si="0"/>
      </c>
    </row>
    <row r="26" spans="1:7" s="29" customFormat="1" ht="15" customHeight="1">
      <c r="A26" s="905"/>
      <c r="B26" s="906"/>
      <c r="C26" s="907"/>
      <c r="D26" s="908"/>
      <c r="E26" s="875"/>
      <c r="F26" s="875"/>
      <c r="G26" s="872">
        <f t="shared" si="0"/>
      </c>
    </row>
    <row r="27" spans="1:7" s="29" customFormat="1" ht="15" customHeight="1">
      <c r="A27" s="905"/>
      <c r="B27" s="906"/>
      <c r="C27" s="907"/>
      <c r="D27" s="908"/>
      <c r="E27" s="875"/>
      <c r="F27" s="875"/>
      <c r="G27" s="872">
        <f t="shared" si="0"/>
      </c>
    </row>
    <row r="28" spans="1:7" s="29" customFormat="1" ht="15" customHeight="1">
      <c r="A28" s="905"/>
      <c r="B28" s="906"/>
      <c r="C28" s="907"/>
      <c r="D28" s="908"/>
      <c r="E28" s="875"/>
      <c r="F28" s="875"/>
      <c r="G28" s="872">
        <f t="shared" si="0"/>
      </c>
    </row>
    <row r="29" spans="1:7" s="29" customFormat="1" ht="15" customHeight="1">
      <c r="A29" s="905"/>
      <c r="B29" s="906"/>
      <c r="C29" s="907"/>
      <c r="D29" s="908"/>
      <c r="E29" s="875"/>
      <c r="F29" s="875"/>
      <c r="G29" s="872">
        <f t="shared" si="0"/>
      </c>
    </row>
    <row r="30" spans="1:7" s="29" customFormat="1" ht="15" customHeight="1">
      <c r="A30" s="905"/>
      <c r="B30" s="906"/>
      <c r="C30" s="907"/>
      <c r="D30" s="908"/>
      <c r="E30" s="875"/>
      <c r="F30" s="875"/>
      <c r="G30" s="872">
        <f t="shared" si="0"/>
      </c>
    </row>
    <row r="31" spans="1:7" s="29" customFormat="1" ht="15" customHeight="1">
      <c r="A31" s="905"/>
      <c r="B31" s="906"/>
      <c r="C31" s="907"/>
      <c r="D31" s="908"/>
      <c r="E31" s="875"/>
      <c r="F31" s="875"/>
      <c r="G31" s="872">
        <f t="shared" si="0"/>
      </c>
    </row>
    <row r="32" spans="1:7" s="29" customFormat="1" ht="15" customHeight="1">
      <c r="A32" s="905"/>
      <c r="B32" s="906"/>
      <c r="C32" s="907"/>
      <c r="D32" s="908"/>
      <c r="E32" s="875"/>
      <c r="F32" s="875"/>
      <c r="G32" s="872">
        <f t="shared" si="0"/>
      </c>
    </row>
    <row r="33" spans="1:7" s="29" customFormat="1" ht="15" customHeight="1">
      <c r="A33" s="905"/>
      <c r="B33" s="906"/>
      <c r="C33" s="907"/>
      <c r="D33" s="908"/>
      <c r="E33" s="875"/>
      <c r="F33" s="875"/>
      <c r="G33" s="872">
        <f t="shared" si="0"/>
      </c>
    </row>
    <row r="34" spans="1:7" s="29" customFormat="1" ht="15" customHeight="1">
      <c r="A34" s="905"/>
      <c r="B34" s="906"/>
      <c r="C34" s="907"/>
      <c r="D34" s="908"/>
      <c r="E34" s="875"/>
      <c r="F34" s="875"/>
      <c r="G34" s="872">
        <f t="shared" si="0"/>
      </c>
    </row>
    <row r="35" spans="1:7" s="29" customFormat="1" ht="15" customHeight="1">
      <c r="A35" s="905"/>
      <c r="B35" s="906"/>
      <c r="C35" s="907"/>
      <c r="D35" s="908"/>
      <c r="E35" s="875"/>
      <c r="F35" s="875"/>
      <c r="G35" s="872">
        <f t="shared" si="0"/>
      </c>
    </row>
    <row r="36" spans="1:7" s="29" customFormat="1" ht="15" customHeight="1">
      <c r="A36" s="905"/>
      <c r="B36" s="906"/>
      <c r="C36" s="907"/>
      <c r="D36" s="908"/>
      <c r="E36" s="875"/>
      <c r="F36" s="875"/>
      <c r="G36" s="872">
        <f aca="true" t="shared" si="1" ref="G36:G45">IF(D36&lt;&gt;"","",IF(OR(E36&lt;&gt;0,F36&lt;&gt;0),"mettre référence",""))</f>
      </c>
    </row>
    <row r="37" spans="1:7" s="29" customFormat="1" ht="15" customHeight="1">
      <c r="A37" s="905"/>
      <c r="B37" s="906"/>
      <c r="C37" s="907"/>
      <c r="D37" s="908"/>
      <c r="E37" s="875"/>
      <c r="F37" s="875"/>
      <c r="G37" s="872">
        <f t="shared" si="1"/>
      </c>
    </row>
    <row r="38" spans="1:7" s="29" customFormat="1" ht="15" customHeight="1">
      <c r="A38" s="905"/>
      <c r="B38" s="906"/>
      <c r="C38" s="907"/>
      <c r="D38" s="908"/>
      <c r="E38" s="875"/>
      <c r="F38" s="875"/>
      <c r="G38" s="872">
        <f t="shared" si="1"/>
      </c>
    </row>
    <row r="39" spans="1:7" s="29" customFormat="1" ht="15" customHeight="1">
      <c r="A39" s="905"/>
      <c r="B39" s="906"/>
      <c r="C39" s="907"/>
      <c r="D39" s="908"/>
      <c r="E39" s="875"/>
      <c r="F39" s="875"/>
      <c r="G39" s="872">
        <f t="shared" si="1"/>
      </c>
    </row>
    <row r="40" spans="1:7" s="29" customFormat="1" ht="15" customHeight="1">
      <c r="A40" s="905"/>
      <c r="B40" s="906"/>
      <c r="C40" s="907"/>
      <c r="D40" s="908"/>
      <c r="E40" s="875"/>
      <c r="F40" s="875"/>
      <c r="G40" s="872">
        <f t="shared" si="1"/>
      </c>
    </row>
    <row r="41" spans="1:7" s="29" customFormat="1" ht="15" customHeight="1">
      <c r="A41" s="905"/>
      <c r="B41" s="906"/>
      <c r="C41" s="907"/>
      <c r="D41" s="908"/>
      <c r="E41" s="875"/>
      <c r="F41" s="875"/>
      <c r="G41" s="872">
        <f t="shared" si="1"/>
      </c>
    </row>
    <row r="42" spans="1:7" s="29" customFormat="1" ht="15" customHeight="1">
      <c r="A42" s="905"/>
      <c r="B42" s="906"/>
      <c r="C42" s="907"/>
      <c r="D42" s="908"/>
      <c r="E42" s="875"/>
      <c r="F42" s="875"/>
      <c r="G42" s="872">
        <f t="shared" si="1"/>
      </c>
    </row>
    <row r="43" spans="1:7" ht="15" customHeight="1">
      <c r="A43" s="905"/>
      <c r="B43" s="906"/>
      <c r="C43" s="907"/>
      <c r="D43" s="908"/>
      <c r="E43" s="875"/>
      <c r="F43" s="875"/>
      <c r="G43" s="872">
        <f t="shared" si="1"/>
      </c>
    </row>
    <row r="44" spans="1:7" ht="15" customHeight="1">
      <c r="A44" s="905"/>
      <c r="B44" s="906"/>
      <c r="C44" s="907"/>
      <c r="D44" s="908"/>
      <c r="E44" s="875"/>
      <c r="F44" s="875"/>
      <c r="G44" s="872">
        <f t="shared" si="1"/>
      </c>
    </row>
    <row r="45" spans="1:7" ht="15" customHeight="1">
      <c r="A45" s="905"/>
      <c r="B45" s="906"/>
      <c r="C45" s="907"/>
      <c r="D45" s="908"/>
      <c r="E45" s="875"/>
      <c r="F45" s="875"/>
      <c r="G45" s="872">
        <f t="shared" si="1"/>
      </c>
    </row>
    <row r="46" spans="1:7" ht="15" customHeight="1">
      <c r="A46" s="905"/>
      <c r="B46" s="906"/>
      <c r="C46" s="907"/>
      <c r="D46" s="908"/>
      <c r="E46" s="875"/>
      <c r="F46" s="875"/>
      <c r="G46" s="872">
        <f t="shared" si="0"/>
      </c>
    </row>
    <row r="47" spans="1:7" ht="15" customHeight="1">
      <c r="A47" s="905"/>
      <c r="B47" s="906"/>
      <c r="C47" s="907"/>
      <c r="D47" s="908"/>
      <c r="E47" s="875"/>
      <c r="F47" s="875"/>
      <c r="G47" s="872">
        <f t="shared" si="0"/>
      </c>
    </row>
    <row r="48" spans="1:7" ht="15" customHeight="1">
      <c r="A48" s="905"/>
      <c r="B48" s="906"/>
      <c r="C48" s="907"/>
      <c r="D48" s="908"/>
      <c r="E48" s="875"/>
      <c r="F48" s="875"/>
      <c r="G48" s="872">
        <f t="shared" si="0"/>
      </c>
    </row>
    <row r="49" spans="1:7" ht="15" customHeight="1">
      <c r="A49" s="905"/>
      <c r="B49" s="906"/>
      <c r="C49" s="907"/>
      <c r="D49" s="908"/>
      <c r="E49" s="875"/>
      <c r="F49" s="875"/>
      <c r="G49" s="872">
        <f t="shared" si="0"/>
      </c>
    </row>
    <row r="50" spans="1:7" ht="15" customHeight="1" thickBot="1">
      <c r="A50" s="909"/>
      <c r="B50" s="910"/>
      <c r="C50" s="911"/>
      <c r="D50" s="912"/>
      <c r="E50" s="913"/>
      <c r="F50" s="913"/>
      <c r="G50" s="873">
        <f t="shared" si="0"/>
      </c>
    </row>
    <row r="95" ht="15">
      <c r="A95" s="6" t="s">
        <v>423</v>
      </c>
    </row>
    <row r="96" ht="15">
      <c r="A96" s="6" t="s">
        <v>424</v>
      </c>
    </row>
  </sheetData>
  <sheetProtection password="E2A3" sheet="1" objects="1" scenarios="1"/>
  <mergeCells count="3">
    <mergeCell ref="F7:G7"/>
    <mergeCell ref="F9:G9"/>
    <mergeCell ref="F12:G12"/>
  </mergeCells>
  <conditionalFormatting sqref="G16:G50">
    <cfRule type="expression" priority="1" dxfId="0" stopIfTrue="1">
      <formula>"ou($E$17&lt;&gt;0;$F$17&lt;&gt;0)"</formula>
    </cfRule>
  </conditionalFormatting>
  <dataValidations count="1">
    <dataValidation type="list" allowBlank="1" showInputMessage="1" showErrorMessage="1" sqref="E7 E9 E12">
      <formula1>$A$95:$A$96</formula1>
    </dataValidation>
  </dataValidations>
  <printOptions horizontalCentered="1"/>
  <pageMargins left="0.3937007874015748" right="0.1968503937007874" top="1.062992125984252" bottom="0.984251968503937" header="0.3937007874015748" footer="0.5118110236220472"/>
  <pageSetup horizontalDpi="300" verticalDpi="300" orientation="portrait" paperSize="9" scale="84" r:id="rId1"/>
  <headerFooter alignWithMargins="0">
    <oddHeader>&amp;C&amp;"Arial,Gras"&amp;14&amp;A</oddHeader>
    <oddFooter>&amp;C&amp;F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9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28125" style="6" customWidth="1"/>
    <col min="2" max="2" width="20.8515625" style="10" customWidth="1"/>
    <col min="3" max="3" width="32.140625" style="6" customWidth="1"/>
    <col min="4" max="4" width="9.8515625" style="8" customWidth="1"/>
    <col min="5" max="5" width="12.7109375" style="7" customWidth="1"/>
    <col min="6" max="6" width="12.7109375" style="8" customWidth="1"/>
    <col min="7" max="7" width="16.421875" style="8" customWidth="1"/>
  </cols>
  <sheetData>
    <row r="1" spans="1:7" s="29" customFormat="1" ht="23.25">
      <c r="A1" s="698"/>
      <c r="B1" s="506"/>
      <c r="C1" s="506"/>
      <c r="D1" s="699"/>
      <c r="E1" s="624" t="s">
        <v>553</v>
      </c>
      <c r="F1" s="1373" t="s">
        <v>315</v>
      </c>
      <c r="G1" s="804" t="s">
        <v>955</v>
      </c>
    </row>
    <row r="2" spans="1:7" s="29" customFormat="1" ht="12.75">
      <c r="A2" s="701"/>
      <c r="B2" s="455"/>
      <c r="C2" s="455"/>
      <c r="D2" s="494"/>
      <c r="E2" s="455"/>
      <c r="F2" s="64" t="s">
        <v>550</v>
      </c>
      <c r="G2" s="1303" t="s">
        <v>551</v>
      </c>
    </row>
    <row r="3" spans="1:7" s="36" customFormat="1" ht="15" customHeight="1">
      <c r="A3" s="704" t="s">
        <v>913</v>
      </c>
      <c r="B3" s="473">
        <f>'A1'!$B$6</f>
        <v>0</v>
      </c>
      <c r="C3" s="473"/>
      <c r="D3" s="497"/>
      <c r="E3" s="497"/>
      <c r="F3" s="497" t="s">
        <v>908</v>
      </c>
      <c r="G3" s="705">
        <f>'A1'!$C$7</f>
        <v>0</v>
      </c>
    </row>
    <row r="4" spans="1:7" s="36" customFormat="1" ht="15" customHeight="1">
      <c r="A4" s="1331" t="s">
        <v>914</v>
      </c>
      <c r="B4" s="719">
        <f>'A1'!$G$6</f>
        <v>0</v>
      </c>
      <c r="C4" s="719"/>
      <c r="D4" s="502"/>
      <c r="E4" s="458"/>
      <c r="F4" s="931" t="s">
        <v>910</v>
      </c>
      <c r="G4" s="1332">
        <f>'A1'!$C$8</f>
        <v>0</v>
      </c>
    </row>
    <row r="5" spans="1:7" s="103" customFormat="1" ht="20.25" customHeight="1">
      <c r="A5" s="707" t="s">
        <v>956</v>
      </c>
      <c r="B5" s="484"/>
      <c r="C5" s="484"/>
      <c r="D5" s="484"/>
      <c r="E5" s="484"/>
      <c r="F5" s="484"/>
      <c r="G5" s="708"/>
    </row>
    <row r="6" spans="1:7" s="103" customFormat="1" ht="20.25" customHeight="1">
      <c r="A6" s="544"/>
      <c r="B6" s="544"/>
      <c r="C6" s="544"/>
      <c r="D6" s="544"/>
      <c r="E6" s="544"/>
      <c r="F6" s="544"/>
      <c r="G6" s="544"/>
    </row>
    <row r="7" spans="1:7" s="183" customFormat="1" ht="20.25" customHeight="1">
      <c r="A7" s="1165" t="s">
        <v>27</v>
      </c>
      <c r="B7" s="1165"/>
      <c r="C7" s="1166"/>
      <c r="D7" s="1166"/>
      <c r="E7" s="1821"/>
      <c r="F7" s="2454">
        <f>IF(E7="Non fait","à faire obligatoirement","")</f>
      </c>
      <c r="G7" s="2454"/>
    </row>
    <row r="8" spans="1:7" s="183" customFormat="1" ht="20.25" customHeight="1">
      <c r="A8" s="1165" t="s">
        <v>432</v>
      </c>
      <c r="B8" s="1165"/>
      <c r="C8" s="1166"/>
      <c r="D8" s="1166"/>
      <c r="E8" s="1166"/>
      <c r="F8" s="1166"/>
      <c r="G8" s="1166"/>
    </row>
    <row r="9" spans="1:7" s="183" customFormat="1" ht="20.25" customHeight="1">
      <c r="A9" s="1165" t="s">
        <v>23</v>
      </c>
      <c r="B9" s="1165"/>
      <c r="C9" s="1166"/>
      <c r="D9" s="1166"/>
      <c r="E9" s="1821"/>
      <c r="F9" s="2454">
        <f>IF(E9="Non fait","à faire obligatoirement","")</f>
      </c>
      <c r="G9" s="2454"/>
    </row>
    <row r="10" spans="1:7" s="183" customFormat="1" ht="10.5" customHeight="1">
      <c r="A10" s="1165"/>
      <c r="B10" s="1165"/>
      <c r="C10" s="1166"/>
      <c r="D10" s="1166"/>
      <c r="E10" s="1167"/>
      <c r="F10" s="1167"/>
      <c r="G10" s="1167"/>
    </row>
    <row r="11" spans="1:7" s="183" customFormat="1" ht="20.25" customHeight="1">
      <c r="A11" s="1165" t="s">
        <v>612</v>
      </c>
      <c r="B11" s="1165"/>
      <c r="C11" s="1166"/>
      <c r="D11" s="1166"/>
      <c r="E11" s="1821"/>
      <c r="F11" s="2456">
        <f>IF(E11="Non fait","à faire si salaires","")</f>
      </c>
      <c r="G11" s="2456"/>
    </row>
    <row r="12" spans="1:7" s="183" customFormat="1" ht="6.75" customHeight="1">
      <c r="A12" s="1165"/>
      <c r="B12" s="1165"/>
      <c r="C12" s="1166"/>
      <c r="D12" s="1166"/>
      <c r="E12" s="932"/>
      <c r="F12" s="1167"/>
      <c r="G12" s="1167"/>
    </row>
    <row r="13" spans="1:7" s="183" customFormat="1" ht="26.25" customHeight="1">
      <c r="A13" s="2424" t="s">
        <v>504</v>
      </c>
      <c r="B13" s="2455"/>
      <c r="C13" s="2455"/>
      <c r="D13" s="2455"/>
      <c r="E13" s="1821"/>
      <c r="F13" s="2454">
        <f>IF(E13="Non fait","à faire obligatoirement","")</f>
      </c>
      <c r="G13" s="2454"/>
    </row>
    <row r="14" spans="1:7" s="183" customFormat="1" ht="8.25" customHeight="1">
      <c r="A14" s="1166"/>
      <c r="B14" s="1165"/>
      <c r="C14" s="1166"/>
      <c r="D14" s="1166"/>
      <c r="E14" s="1166"/>
      <c r="F14" s="1166"/>
      <c r="G14" s="1166"/>
    </row>
    <row r="15" spans="1:7" s="183" customFormat="1" ht="20.25" customHeight="1">
      <c r="A15" s="1165" t="s">
        <v>268</v>
      </c>
      <c r="B15" s="1165"/>
      <c r="C15" s="1166"/>
      <c r="D15" s="1166"/>
      <c r="E15" s="1166"/>
      <c r="F15" s="1166"/>
      <c r="G15" s="1166"/>
    </row>
    <row r="16" spans="1:7" s="183" customFormat="1" ht="20.25" customHeight="1">
      <c r="A16" s="1165" t="s">
        <v>267</v>
      </c>
      <c r="B16" s="1165"/>
      <c r="C16" s="1166"/>
      <c r="D16" s="1166"/>
      <c r="E16" s="1821"/>
      <c r="F16" s="2454">
        <f>IF(E16="Non fait","à faire obligatoirement","")</f>
      </c>
      <c r="G16" s="2454"/>
    </row>
    <row r="17" spans="1:7" s="84" customFormat="1" ht="15.75" customHeight="1" thickBot="1">
      <c r="A17" s="879"/>
      <c r="B17" s="880"/>
      <c r="C17" s="881"/>
      <c r="D17" s="882"/>
      <c r="E17" s="883"/>
      <c r="F17" s="884"/>
      <c r="G17" s="885"/>
    </row>
    <row r="18" spans="1:7" s="91" customFormat="1" ht="15.75" customHeight="1">
      <c r="A18" s="886" t="s">
        <v>1057</v>
      </c>
      <c r="B18" s="887" t="s">
        <v>1004</v>
      </c>
      <c r="C18" s="888" t="s">
        <v>24</v>
      </c>
      <c r="D18" s="889" t="s">
        <v>25</v>
      </c>
      <c r="E18" s="890" t="s">
        <v>26</v>
      </c>
      <c r="F18" s="891" t="s">
        <v>1008</v>
      </c>
      <c r="G18" s="892"/>
    </row>
    <row r="19" spans="1:7" s="29" customFormat="1" ht="13.5" thickBot="1">
      <c r="A19" s="893"/>
      <c r="B19" s="894"/>
      <c r="C19" s="895"/>
      <c r="D19" s="896"/>
      <c r="E19" s="897"/>
      <c r="F19" s="898"/>
      <c r="G19" s="899"/>
    </row>
    <row r="20" spans="1:7" s="29" customFormat="1" ht="15" customHeight="1">
      <c r="A20" s="1667"/>
      <c r="B20" s="901"/>
      <c r="C20" s="902"/>
      <c r="D20" s="903"/>
      <c r="E20" s="904"/>
      <c r="F20" s="904"/>
      <c r="G20" s="874">
        <f aca="true" t="shared" si="0" ref="G20:G51">IF(D20&lt;&gt;"","",IF(OR(E20&lt;&gt;0,F20&lt;&gt;0),"mettre référence",""))</f>
      </c>
    </row>
    <row r="21" spans="1:7" s="29" customFormat="1" ht="15" customHeight="1">
      <c r="A21" s="1668"/>
      <c r="B21" s="906"/>
      <c r="C21" s="907"/>
      <c r="D21" s="908"/>
      <c r="E21" s="875"/>
      <c r="F21" s="875"/>
      <c r="G21" s="872">
        <f t="shared" si="0"/>
      </c>
    </row>
    <row r="22" spans="1:7" s="29" customFormat="1" ht="15" customHeight="1">
      <c r="A22" s="1668"/>
      <c r="B22" s="906"/>
      <c r="C22" s="907"/>
      <c r="D22" s="908"/>
      <c r="E22" s="875"/>
      <c r="F22" s="875"/>
      <c r="G22" s="872">
        <f t="shared" si="0"/>
      </c>
    </row>
    <row r="23" spans="1:7" s="29" customFormat="1" ht="15" customHeight="1">
      <c r="A23" s="1668"/>
      <c r="B23" s="906"/>
      <c r="C23" s="907"/>
      <c r="D23" s="908"/>
      <c r="E23" s="875"/>
      <c r="F23" s="875"/>
      <c r="G23" s="872">
        <f t="shared" si="0"/>
      </c>
    </row>
    <row r="24" spans="1:7" s="29" customFormat="1" ht="15" customHeight="1">
      <c r="A24" s="1668"/>
      <c r="B24" s="906"/>
      <c r="C24" s="907"/>
      <c r="D24" s="908"/>
      <c r="E24" s="875"/>
      <c r="F24" s="875"/>
      <c r="G24" s="872">
        <f t="shared" si="0"/>
      </c>
    </row>
    <row r="25" spans="1:7" s="29" customFormat="1" ht="15" customHeight="1">
      <c r="A25" s="1668"/>
      <c r="B25" s="906"/>
      <c r="C25" s="907"/>
      <c r="D25" s="908"/>
      <c r="E25" s="875"/>
      <c r="F25" s="875"/>
      <c r="G25" s="872">
        <f t="shared" si="0"/>
      </c>
    </row>
    <row r="26" spans="1:7" s="29" customFormat="1" ht="15" customHeight="1">
      <c r="A26" s="1668"/>
      <c r="B26" s="906"/>
      <c r="C26" s="907"/>
      <c r="D26" s="908"/>
      <c r="E26" s="875"/>
      <c r="F26" s="875"/>
      <c r="G26" s="872">
        <f t="shared" si="0"/>
      </c>
    </row>
    <row r="27" spans="1:7" s="29" customFormat="1" ht="15" customHeight="1">
      <c r="A27" s="1668"/>
      <c r="B27" s="906"/>
      <c r="C27" s="907"/>
      <c r="D27" s="908"/>
      <c r="E27" s="875"/>
      <c r="F27" s="875"/>
      <c r="G27" s="872">
        <f t="shared" si="0"/>
      </c>
    </row>
    <row r="28" spans="1:7" s="29" customFormat="1" ht="15" customHeight="1">
      <c r="A28" s="1668"/>
      <c r="B28" s="906"/>
      <c r="C28" s="907"/>
      <c r="D28" s="908"/>
      <c r="E28" s="875"/>
      <c r="F28" s="875"/>
      <c r="G28" s="872">
        <f t="shared" si="0"/>
      </c>
    </row>
    <row r="29" spans="1:7" s="29" customFormat="1" ht="15" customHeight="1">
      <c r="A29" s="1668"/>
      <c r="B29" s="906"/>
      <c r="C29" s="907"/>
      <c r="D29" s="908"/>
      <c r="E29" s="875"/>
      <c r="F29" s="875"/>
      <c r="G29" s="872">
        <f t="shared" si="0"/>
      </c>
    </row>
    <row r="30" spans="1:7" s="29" customFormat="1" ht="15" customHeight="1">
      <c r="A30" s="1668"/>
      <c r="B30" s="906"/>
      <c r="C30" s="907"/>
      <c r="D30" s="908"/>
      <c r="E30" s="875"/>
      <c r="F30" s="875"/>
      <c r="G30" s="872">
        <f t="shared" si="0"/>
      </c>
    </row>
    <row r="31" spans="1:7" s="29" customFormat="1" ht="15" customHeight="1">
      <c r="A31" s="1668"/>
      <c r="B31" s="906"/>
      <c r="C31" s="907"/>
      <c r="D31" s="908"/>
      <c r="E31" s="875"/>
      <c r="F31" s="875"/>
      <c r="G31" s="872">
        <f t="shared" si="0"/>
      </c>
    </row>
    <row r="32" spans="1:7" s="29" customFormat="1" ht="15" customHeight="1">
      <c r="A32" s="1668"/>
      <c r="B32" s="906"/>
      <c r="C32" s="907"/>
      <c r="D32" s="908"/>
      <c r="E32" s="875"/>
      <c r="F32" s="875"/>
      <c r="G32" s="872">
        <f t="shared" si="0"/>
      </c>
    </row>
    <row r="33" spans="1:7" s="29" customFormat="1" ht="15" customHeight="1">
      <c r="A33" s="1668"/>
      <c r="B33" s="906"/>
      <c r="C33" s="907"/>
      <c r="D33" s="908"/>
      <c r="E33" s="875"/>
      <c r="F33" s="875"/>
      <c r="G33" s="872">
        <f t="shared" si="0"/>
      </c>
    </row>
    <row r="34" spans="1:7" s="29" customFormat="1" ht="15" customHeight="1">
      <c r="A34" s="1668"/>
      <c r="B34" s="906"/>
      <c r="C34" s="907"/>
      <c r="D34" s="908"/>
      <c r="E34" s="875"/>
      <c r="F34" s="875"/>
      <c r="G34" s="872">
        <f t="shared" si="0"/>
      </c>
    </row>
    <row r="35" spans="1:7" s="29" customFormat="1" ht="15" customHeight="1">
      <c r="A35" s="1668"/>
      <c r="B35" s="906"/>
      <c r="C35" s="907"/>
      <c r="D35" s="908"/>
      <c r="E35" s="875"/>
      <c r="F35" s="875"/>
      <c r="G35" s="872">
        <f t="shared" si="0"/>
      </c>
    </row>
    <row r="36" spans="1:7" s="29" customFormat="1" ht="15" customHeight="1">
      <c r="A36" s="1668"/>
      <c r="B36" s="906"/>
      <c r="C36" s="907"/>
      <c r="D36" s="908"/>
      <c r="E36" s="875"/>
      <c r="F36" s="875"/>
      <c r="G36" s="872">
        <f t="shared" si="0"/>
      </c>
    </row>
    <row r="37" spans="1:7" s="29" customFormat="1" ht="15" customHeight="1">
      <c r="A37" s="1668"/>
      <c r="B37" s="906"/>
      <c r="C37" s="907"/>
      <c r="D37" s="908"/>
      <c r="E37" s="875"/>
      <c r="F37" s="875"/>
      <c r="G37" s="872">
        <f t="shared" si="0"/>
      </c>
    </row>
    <row r="38" spans="1:7" s="29" customFormat="1" ht="15" customHeight="1">
      <c r="A38" s="1668"/>
      <c r="B38" s="906"/>
      <c r="C38" s="907"/>
      <c r="D38" s="908"/>
      <c r="E38" s="875"/>
      <c r="F38" s="875"/>
      <c r="G38" s="872">
        <f t="shared" si="0"/>
      </c>
    </row>
    <row r="39" spans="1:7" s="29" customFormat="1" ht="15" customHeight="1">
      <c r="A39" s="1668"/>
      <c r="B39" s="906"/>
      <c r="C39" s="907"/>
      <c r="D39" s="908"/>
      <c r="E39" s="875"/>
      <c r="F39" s="875"/>
      <c r="G39" s="872">
        <f t="shared" si="0"/>
      </c>
    </row>
    <row r="40" spans="1:7" s="29" customFormat="1" ht="15" customHeight="1">
      <c r="A40" s="1668"/>
      <c r="B40" s="906"/>
      <c r="C40" s="907"/>
      <c r="D40" s="908"/>
      <c r="E40" s="875"/>
      <c r="F40" s="875"/>
      <c r="G40" s="872">
        <f t="shared" si="0"/>
      </c>
    </row>
    <row r="41" spans="1:7" s="29" customFormat="1" ht="15" customHeight="1">
      <c r="A41" s="1668"/>
      <c r="B41" s="906"/>
      <c r="C41" s="907"/>
      <c r="D41" s="908"/>
      <c r="E41" s="875"/>
      <c r="F41" s="875"/>
      <c r="G41" s="872">
        <f t="shared" si="0"/>
      </c>
    </row>
    <row r="42" spans="1:7" s="29" customFormat="1" ht="15" customHeight="1">
      <c r="A42" s="1668"/>
      <c r="B42" s="906"/>
      <c r="C42" s="907"/>
      <c r="D42" s="908"/>
      <c r="E42" s="875"/>
      <c r="F42" s="875"/>
      <c r="G42" s="872">
        <f t="shared" si="0"/>
      </c>
    </row>
    <row r="43" spans="1:7" s="29" customFormat="1" ht="15" customHeight="1">
      <c r="A43" s="1668"/>
      <c r="B43" s="906"/>
      <c r="C43" s="907"/>
      <c r="D43" s="908"/>
      <c r="E43" s="875"/>
      <c r="F43" s="875"/>
      <c r="G43" s="872">
        <f t="shared" si="0"/>
      </c>
    </row>
    <row r="44" spans="1:7" s="29" customFormat="1" ht="15" customHeight="1">
      <c r="A44" s="1668"/>
      <c r="B44" s="906"/>
      <c r="C44" s="907"/>
      <c r="D44" s="908"/>
      <c r="E44" s="875"/>
      <c r="F44" s="875"/>
      <c r="G44" s="872">
        <f t="shared" si="0"/>
      </c>
    </row>
    <row r="45" spans="1:7" ht="15" customHeight="1">
      <c r="A45" s="1668"/>
      <c r="B45" s="906"/>
      <c r="C45" s="907"/>
      <c r="D45" s="908"/>
      <c r="E45" s="875"/>
      <c r="F45" s="875"/>
      <c r="G45" s="872">
        <f t="shared" si="0"/>
      </c>
    </row>
    <row r="46" spans="1:7" ht="15" customHeight="1">
      <c r="A46" s="1668"/>
      <c r="B46" s="906"/>
      <c r="C46" s="907"/>
      <c r="D46" s="908"/>
      <c r="E46" s="875"/>
      <c r="F46" s="875"/>
      <c r="G46" s="872">
        <f t="shared" si="0"/>
      </c>
    </row>
    <row r="47" spans="1:7" ht="15" customHeight="1">
      <c r="A47" s="1668"/>
      <c r="B47" s="906"/>
      <c r="C47" s="907"/>
      <c r="D47" s="908"/>
      <c r="E47" s="875"/>
      <c r="F47" s="875"/>
      <c r="G47" s="872">
        <f t="shared" si="0"/>
      </c>
    </row>
    <row r="48" spans="1:7" ht="15" customHeight="1">
      <c r="A48" s="1668"/>
      <c r="B48" s="906"/>
      <c r="C48" s="907"/>
      <c r="D48" s="908"/>
      <c r="E48" s="875"/>
      <c r="F48" s="875"/>
      <c r="G48" s="872">
        <f t="shared" si="0"/>
      </c>
    </row>
    <row r="49" spans="1:7" ht="15" customHeight="1">
      <c r="A49" s="1668"/>
      <c r="B49" s="906"/>
      <c r="C49" s="907"/>
      <c r="D49" s="908"/>
      <c r="E49" s="875"/>
      <c r="F49" s="875"/>
      <c r="G49" s="872">
        <f t="shared" si="0"/>
      </c>
    </row>
    <row r="50" spans="1:7" ht="15" customHeight="1">
      <c r="A50" s="1668"/>
      <c r="B50" s="906"/>
      <c r="C50" s="907"/>
      <c r="D50" s="908"/>
      <c r="E50" s="875"/>
      <c r="F50" s="875"/>
      <c r="G50" s="872">
        <f t="shared" si="0"/>
      </c>
    </row>
    <row r="51" spans="1:7" ht="15" customHeight="1" thickBot="1">
      <c r="A51" s="1669"/>
      <c r="B51" s="910"/>
      <c r="C51" s="911"/>
      <c r="D51" s="912"/>
      <c r="E51" s="913"/>
      <c r="F51" s="913"/>
      <c r="G51" s="873">
        <f t="shared" si="0"/>
      </c>
    </row>
    <row r="52" spans="1:7" ht="18.75">
      <c r="A52" s="2451" t="str">
        <f>IF(OR(E7="",E9="",E11="",E13="",E16=""),"Il manque des réponses sur cette feuille !","")</f>
        <v>Il manque des réponses sur cette feuille !</v>
      </c>
      <c r="B52" s="2452"/>
      <c r="C52" s="2451"/>
      <c r="D52" s="2453"/>
      <c r="E52" s="2451"/>
      <c r="F52" s="2453"/>
      <c r="G52" s="2453"/>
    </row>
    <row r="96" ht="15">
      <c r="A96" s="6" t="s">
        <v>423</v>
      </c>
    </row>
    <row r="97" ht="15">
      <c r="A97" s="6" t="s">
        <v>424</v>
      </c>
    </row>
  </sheetData>
  <sheetProtection password="E2A3" sheet="1" objects="1" scenarios="1"/>
  <mergeCells count="7">
    <mergeCell ref="A52:G52"/>
    <mergeCell ref="F7:G7"/>
    <mergeCell ref="F9:G9"/>
    <mergeCell ref="F16:G16"/>
    <mergeCell ref="A13:D13"/>
    <mergeCell ref="F13:G13"/>
    <mergeCell ref="F11:G11"/>
  </mergeCells>
  <conditionalFormatting sqref="G20:G51">
    <cfRule type="expression" priority="1" dxfId="0" stopIfTrue="1">
      <formula>"ou($E$17&lt;&gt;0;$F$17&lt;&gt;0)"</formula>
    </cfRule>
  </conditionalFormatting>
  <dataValidations count="1">
    <dataValidation type="list" allowBlank="1" showInputMessage="1" showErrorMessage="1" sqref="E7 E16 E9 E11:E13">
      <formula1>$A$96:$A$97</formula1>
    </dataValidation>
  </dataValidations>
  <printOptions horizontalCentered="1"/>
  <pageMargins left="0.3937007874015748" right="0.1968503937007874" top="1.062992125984252" bottom="0.984251968503937" header="0.3937007874015748" footer="0.5118110236220472"/>
  <pageSetup horizontalDpi="300" verticalDpi="300" orientation="portrait" paperSize="9" scale="85" r:id="rId1"/>
  <headerFooter alignWithMargins="0">
    <oddHeader>&amp;C&amp;"Arial,Gras"&amp;14&amp;A</oddHeader>
    <oddFooter>&amp;C&amp;F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28.8515625" style="11" customWidth="1"/>
    <col min="2" max="2" width="18.57421875" style="11" customWidth="1"/>
    <col min="3" max="3" width="12.7109375" style="11" customWidth="1"/>
    <col min="4" max="4" width="10.421875" style="11" customWidth="1"/>
    <col min="5" max="5" width="14.8515625" style="11" customWidth="1"/>
    <col min="6" max="6" width="10.421875" style="11" customWidth="1"/>
    <col min="7" max="8" width="14.8515625" style="11" customWidth="1"/>
    <col min="9" max="9" width="12.7109375" style="11" customWidth="1"/>
  </cols>
  <sheetData>
    <row r="1" spans="1:9" ht="23.25">
      <c r="A1" s="800"/>
      <c r="B1" s="801"/>
      <c r="C1" s="802"/>
      <c r="D1" s="700"/>
      <c r="E1" s="803"/>
      <c r="F1" s="803"/>
      <c r="G1" s="624" t="s">
        <v>553</v>
      </c>
      <c r="H1" s="1373" t="s">
        <v>315</v>
      </c>
      <c r="I1" s="804" t="s">
        <v>957</v>
      </c>
    </row>
    <row r="2" spans="1:9" ht="16.5">
      <c r="A2" s="805"/>
      <c r="B2" s="806"/>
      <c r="C2" s="807"/>
      <c r="D2" s="577"/>
      <c r="E2" s="808"/>
      <c r="F2" s="808"/>
      <c r="G2" s="808"/>
      <c r="H2" s="64" t="s">
        <v>550</v>
      </c>
      <c r="I2" s="1303" t="s">
        <v>551</v>
      </c>
    </row>
    <row r="3" spans="1:9" ht="14.25">
      <c r="A3" s="704" t="s">
        <v>913</v>
      </c>
      <c r="B3" s="473">
        <f>'A1'!$B$6</f>
        <v>0</v>
      </c>
      <c r="C3" s="501"/>
      <c r="D3" s="498"/>
      <c r="E3" s="702"/>
      <c r="F3" s="702"/>
      <c r="G3" s="702"/>
      <c r="H3" s="501" t="s">
        <v>908</v>
      </c>
      <c r="I3" s="705">
        <f>'A1'!$C$7</f>
        <v>0</v>
      </c>
    </row>
    <row r="4" spans="1:9" ht="14.25">
      <c r="A4" s="704" t="s">
        <v>914</v>
      </c>
      <c r="B4" s="474">
        <f>'A1'!$G$6</f>
        <v>0</v>
      </c>
      <c r="C4" s="494"/>
      <c r="D4" s="455"/>
      <c r="E4" s="702"/>
      <c r="F4" s="702"/>
      <c r="G4" s="702"/>
      <c r="H4" s="499" t="s">
        <v>910</v>
      </c>
      <c r="I4" s="706">
        <f>'A1'!$C$8</f>
        <v>0</v>
      </c>
    </row>
    <row r="5" spans="1:9" ht="14.25">
      <c r="A5" s="809"/>
      <c r="B5" s="458"/>
      <c r="C5" s="502"/>
      <c r="D5" s="458"/>
      <c r="E5" s="720"/>
      <c r="F5" s="720"/>
      <c r="G5" s="720"/>
      <c r="H5" s="720"/>
      <c r="I5" s="810"/>
    </row>
    <row r="6" spans="1:9" ht="20.25">
      <c r="A6" s="707" t="s">
        <v>958</v>
      </c>
      <c r="B6" s="484"/>
      <c r="C6" s="484"/>
      <c r="D6" s="484"/>
      <c r="E6" s="484"/>
      <c r="F6" s="484"/>
      <c r="G6" s="484"/>
      <c r="H6" s="484"/>
      <c r="I6" s="708"/>
    </row>
    <row r="7" spans="1:9" ht="16.5">
      <c r="A7" s="718"/>
      <c r="B7" s="718"/>
      <c r="C7" s="718"/>
      <c r="D7" s="718"/>
      <c r="E7" s="718"/>
      <c r="F7" s="718"/>
      <c r="G7" s="718"/>
      <c r="H7" s="718"/>
      <c r="I7" s="718"/>
    </row>
    <row r="8" spans="1:9" s="29" customFormat="1" ht="18" customHeight="1">
      <c r="A8" s="1171"/>
      <c r="B8" s="1172"/>
      <c r="C8" s="731" t="s">
        <v>1006</v>
      </c>
      <c r="D8" s="732" t="s">
        <v>28</v>
      </c>
      <c r="E8" s="733"/>
      <c r="F8" s="732" t="s">
        <v>29</v>
      </c>
      <c r="G8" s="733"/>
      <c r="H8" s="1173" t="s">
        <v>30</v>
      </c>
      <c r="I8" s="1173" t="s">
        <v>1034</v>
      </c>
    </row>
    <row r="9" spans="1:9" s="29" customFormat="1" ht="15" customHeight="1">
      <c r="A9" s="730" t="s">
        <v>31</v>
      </c>
      <c r="B9" s="730" t="s">
        <v>32</v>
      </c>
      <c r="C9" s="730" t="s">
        <v>33</v>
      </c>
      <c r="D9" s="731" t="s">
        <v>1045</v>
      </c>
      <c r="E9" s="1173" t="s">
        <v>1006</v>
      </c>
      <c r="F9" s="731" t="s">
        <v>1045</v>
      </c>
      <c r="G9" s="1173" t="s">
        <v>1006</v>
      </c>
      <c r="H9" s="1174" t="s">
        <v>1042</v>
      </c>
      <c r="I9" s="1174" t="s">
        <v>1071</v>
      </c>
    </row>
    <row r="10" spans="1:9" s="29" customFormat="1" ht="15" customHeight="1">
      <c r="A10" s="1175"/>
      <c r="B10" s="1176"/>
      <c r="C10" s="1176" t="s">
        <v>1044</v>
      </c>
      <c r="D10" s="1176"/>
      <c r="E10" s="1177"/>
      <c r="F10" s="1176"/>
      <c r="G10" s="1177"/>
      <c r="H10" s="1177" t="s">
        <v>1044</v>
      </c>
      <c r="I10" s="1177" t="s">
        <v>1044</v>
      </c>
    </row>
    <row r="11" spans="1:9" s="29" customFormat="1" ht="12.75" customHeight="1">
      <c r="A11" s="1178" t="s">
        <v>316</v>
      </c>
      <c r="B11" s="1179" t="s">
        <v>317</v>
      </c>
      <c r="C11" s="714"/>
      <c r="D11" s="714"/>
      <c r="E11" s="714"/>
      <c r="F11" s="714"/>
      <c r="G11" s="714"/>
      <c r="H11" s="714"/>
      <c r="I11" s="1180">
        <f>+C11+E11-G11+H11</f>
        <v>0</v>
      </c>
    </row>
    <row r="12" spans="1:9" s="29" customFormat="1" ht="12.75" customHeight="1">
      <c r="A12" s="1181"/>
      <c r="B12" s="1179" t="s">
        <v>505</v>
      </c>
      <c r="C12" s="714"/>
      <c r="D12" s="714"/>
      <c r="E12" s="714"/>
      <c r="F12" s="714"/>
      <c r="G12" s="714"/>
      <c r="H12" s="714"/>
      <c r="I12" s="1180">
        <f aca="true" t="shared" si="0" ref="I12:I18">+C12+E12-G12+H12</f>
        <v>0</v>
      </c>
    </row>
    <row r="13" spans="1:9" s="29" customFormat="1" ht="12.75" customHeight="1">
      <c r="A13" s="1181"/>
      <c r="B13" s="1179" t="s">
        <v>506</v>
      </c>
      <c r="C13" s="714"/>
      <c r="D13" s="714"/>
      <c r="E13" s="714"/>
      <c r="F13" s="714"/>
      <c r="G13" s="714"/>
      <c r="H13" s="714"/>
      <c r="I13" s="1180">
        <f t="shared" si="0"/>
        <v>0</v>
      </c>
    </row>
    <row r="14" spans="1:9" s="29" customFormat="1" ht="12.75" customHeight="1">
      <c r="A14" s="1181"/>
      <c r="B14" s="1179" t="s">
        <v>507</v>
      </c>
      <c r="C14" s="714"/>
      <c r="D14" s="714"/>
      <c r="E14" s="714"/>
      <c r="F14" s="714"/>
      <c r="G14" s="714"/>
      <c r="H14" s="714"/>
      <c r="I14" s="1180">
        <f t="shared" si="0"/>
        <v>0</v>
      </c>
    </row>
    <row r="15" spans="1:9" s="29" customFormat="1" ht="12.75" customHeight="1">
      <c r="A15" s="1181"/>
      <c r="B15" s="1179" t="s">
        <v>508</v>
      </c>
      <c r="C15" s="714"/>
      <c r="D15" s="714"/>
      <c r="E15" s="714"/>
      <c r="F15" s="714"/>
      <c r="G15" s="714"/>
      <c r="H15" s="714"/>
      <c r="I15" s="1180">
        <f t="shared" si="0"/>
        <v>0</v>
      </c>
    </row>
    <row r="16" spans="1:9" s="29" customFormat="1" ht="12.75" customHeight="1">
      <c r="A16" s="1181"/>
      <c r="B16" s="1182" t="s">
        <v>318</v>
      </c>
      <c r="C16" s="714"/>
      <c r="D16" s="714"/>
      <c r="E16" s="714"/>
      <c r="F16" s="714"/>
      <c r="G16" s="714"/>
      <c r="H16" s="714"/>
      <c r="I16" s="1180">
        <f t="shared" si="0"/>
        <v>0</v>
      </c>
    </row>
    <row r="17" spans="1:9" s="56" customFormat="1" ht="12.75" customHeight="1">
      <c r="A17" s="796"/>
      <c r="B17" s="1168"/>
      <c r="C17" s="714"/>
      <c r="D17" s="1169"/>
      <c r="E17" s="714"/>
      <c r="F17" s="714"/>
      <c r="G17" s="714"/>
      <c r="H17" s="714"/>
      <c r="I17" s="1180">
        <f t="shared" si="0"/>
        <v>0</v>
      </c>
    </row>
    <row r="18" spans="1:9" s="56" customFormat="1" ht="12.75" customHeight="1">
      <c r="A18" s="797"/>
      <c r="B18" s="1170"/>
      <c r="C18" s="798"/>
      <c r="D18" s="798"/>
      <c r="E18" s="798"/>
      <c r="F18" s="798"/>
      <c r="G18" s="798"/>
      <c r="H18" s="714"/>
      <c r="I18" s="1180">
        <f t="shared" si="0"/>
        <v>0</v>
      </c>
    </row>
    <row r="19" spans="1:9" s="56" customFormat="1" ht="12.75" customHeight="1" thickBot="1">
      <c r="A19" s="751" t="s">
        <v>34</v>
      </c>
      <c r="B19" s="1184"/>
      <c r="C19" s="751">
        <f>SUM(C11:C18)</f>
        <v>0</v>
      </c>
      <c r="D19" s="751"/>
      <c r="E19" s="751">
        <f>SUM(E11:E18)</f>
        <v>0</v>
      </c>
      <c r="F19" s="751"/>
      <c r="G19" s="751">
        <f>SUM(G11:G18)</f>
        <v>0</v>
      </c>
      <c r="H19" s="751">
        <f>SUM(H11:H18)</f>
        <v>0</v>
      </c>
      <c r="I19" s="751">
        <f>SUM(I11:I18)</f>
        <v>0</v>
      </c>
    </row>
    <row r="20" spans="1:9" s="29" customFormat="1" ht="12.75" customHeight="1">
      <c r="A20" s="1178" t="s">
        <v>319</v>
      </c>
      <c r="B20" s="1179" t="s">
        <v>317</v>
      </c>
      <c r="C20" s="714"/>
      <c r="D20" s="714"/>
      <c r="E20" s="714"/>
      <c r="F20" s="714"/>
      <c r="G20" s="714"/>
      <c r="H20" s="714"/>
      <c r="I20" s="1180">
        <f aca="true" t="shared" si="1" ref="I20:I25">+C20+E20-G20+H20</f>
        <v>0</v>
      </c>
    </row>
    <row r="21" spans="1:9" s="29" customFormat="1" ht="12.75" customHeight="1">
      <c r="A21" s="1178"/>
      <c r="B21" s="1179" t="s">
        <v>509</v>
      </c>
      <c r="C21" s="714"/>
      <c r="D21" s="714"/>
      <c r="E21" s="714"/>
      <c r="F21" s="714"/>
      <c r="G21" s="714"/>
      <c r="H21" s="714"/>
      <c r="I21" s="1180">
        <f t="shared" si="1"/>
        <v>0</v>
      </c>
    </row>
    <row r="22" spans="1:9" s="29" customFormat="1" ht="12.75" customHeight="1">
      <c r="A22" s="1181"/>
      <c r="B22" s="1179" t="s">
        <v>510</v>
      </c>
      <c r="C22" s="714"/>
      <c r="D22" s="714"/>
      <c r="E22" s="714"/>
      <c r="F22" s="714"/>
      <c r="G22" s="714"/>
      <c r="H22" s="714"/>
      <c r="I22" s="1180">
        <f t="shared" si="1"/>
        <v>0</v>
      </c>
    </row>
    <row r="23" spans="1:9" s="29" customFormat="1" ht="12.75" customHeight="1">
      <c r="A23" s="1181"/>
      <c r="B23" s="1182" t="s">
        <v>318</v>
      </c>
      <c r="C23" s="714"/>
      <c r="D23" s="714"/>
      <c r="E23" s="714"/>
      <c r="F23" s="714"/>
      <c r="G23" s="714"/>
      <c r="H23" s="714"/>
      <c r="I23" s="1180">
        <f t="shared" si="1"/>
        <v>0</v>
      </c>
    </row>
    <row r="24" spans="1:9" s="56" customFormat="1" ht="12.75" customHeight="1">
      <c r="A24" s="796"/>
      <c r="B24" s="1168"/>
      <c r="C24" s="714"/>
      <c r="D24" s="1169"/>
      <c r="E24" s="714"/>
      <c r="F24" s="714"/>
      <c r="G24" s="714"/>
      <c r="H24" s="714"/>
      <c r="I24" s="1180">
        <f t="shared" si="1"/>
        <v>0</v>
      </c>
    </row>
    <row r="25" spans="1:9" s="56" customFormat="1" ht="12.75" customHeight="1">
      <c r="A25" s="797"/>
      <c r="B25" s="1170"/>
      <c r="C25" s="798"/>
      <c r="D25" s="798"/>
      <c r="E25" s="798"/>
      <c r="F25" s="798"/>
      <c r="G25" s="798"/>
      <c r="H25" s="714"/>
      <c r="I25" s="1180">
        <f t="shared" si="1"/>
        <v>0</v>
      </c>
    </row>
    <row r="26" spans="1:9" s="56" customFormat="1" ht="12.75" customHeight="1" thickBot="1">
      <c r="A26" s="751" t="s">
        <v>34</v>
      </c>
      <c r="B26" s="1184"/>
      <c r="C26" s="751">
        <f>SUM(C20:C25)</f>
        <v>0</v>
      </c>
      <c r="D26" s="751"/>
      <c r="E26" s="751">
        <f>SUM(E20:E25)</f>
        <v>0</v>
      </c>
      <c r="F26" s="751"/>
      <c r="G26" s="751">
        <f>SUM(G20:G25)</f>
        <v>0</v>
      </c>
      <c r="H26" s="751">
        <f>SUM(H20:H25)</f>
        <v>0</v>
      </c>
      <c r="I26" s="751">
        <f>SUM(I20:I25)</f>
        <v>0</v>
      </c>
    </row>
    <row r="27" spans="1:9" s="29" customFormat="1" ht="12.75" customHeight="1">
      <c r="A27" s="1178" t="s">
        <v>320</v>
      </c>
      <c r="B27" s="1179" t="s">
        <v>317</v>
      </c>
      <c r="C27" s="714"/>
      <c r="D27" s="714"/>
      <c r="E27" s="714"/>
      <c r="F27" s="714"/>
      <c r="G27" s="714"/>
      <c r="H27" s="714"/>
      <c r="I27" s="1180">
        <f aca="true" t="shared" si="2" ref="I27:I32">+C27+E27-G27+H27</f>
        <v>0</v>
      </c>
    </row>
    <row r="28" spans="1:9" s="29" customFormat="1" ht="12.75" customHeight="1">
      <c r="A28" s="1181"/>
      <c r="B28" s="1179" t="s">
        <v>509</v>
      </c>
      <c r="C28" s="714"/>
      <c r="D28" s="714"/>
      <c r="E28" s="714"/>
      <c r="F28" s="714"/>
      <c r="G28" s="714"/>
      <c r="H28" s="714"/>
      <c r="I28" s="1180">
        <f t="shared" si="2"/>
        <v>0</v>
      </c>
    </row>
    <row r="29" spans="1:9" s="29" customFormat="1" ht="12.75" customHeight="1">
      <c r="A29" s="1181"/>
      <c r="B29" s="1179" t="s">
        <v>510</v>
      </c>
      <c r="C29" s="714"/>
      <c r="D29" s="714"/>
      <c r="E29" s="714"/>
      <c r="F29" s="714"/>
      <c r="G29" s="714"/>
      <c r="H29" s="714"/>
      <c r="I29" s="1180">
        <f t="shared" si="2"/>
        <v>0</v>
      </c>
    </row>
    <row r="30" spans="1:9" s="29" customFormat="1" ht="12.75" customHeight="1">
      <c r="A30" s="1181"/>
      <c r="B30" s="1182" t="s">
        <v>318</v>
      </c>
      <c r="C30" s="714"/>
      <c r="D30" s="714"/>
      <c r="E30" s="714"/>
      <c r="F30" s="714"/>
      <c r="G30" s="714"/>
      <c r="H30" s="714"/>
      <c r="I30" s="1180">
        <f t="shared" si="2"/>
        <v>0</v>
      </c>
    </row>
    <row r="31" spans="1:9" s="29" customFormat="1" ht="12.75" customHeight="1">
      <c r="A31" s="794"/>
      <c r="B31" s="1168"/>
      <c r="C31" s="714"/>
      <c r="D31" s="1169"/>
      <c r="E31" s="714"/>
      <c r="F31" s="714"/>
      <c r="G31" s="714"/>
      <c r="H31" s="714"/>
      <c r="I31" s="1180">
        <f t="shared" si="2"/>
        <v>0</v>
      </c>
    </row>
    <row r="32" spans="1:9" s="56" customFormat="1" ht="12.75" customHeight="1">
      <c r="A32" s="797"/>
      <c r="B32" s="1170"/>
      <c r="C32" s="798"/>
      <c r="D32" s="798"/>
      <c r="E32" s="798"/>
      <c r="F32" s="798"/>
      <c r="G32" s="798"/>
      <c r="H32" s="714"/>
      <c r="I32" s="1180">
        <f t="shared" si="2"/>
        <v>0</v>
      </c>
    </row>
    <row r="33" spans="1:9" s="56" customFormat="1" ht="12.75" customHeight="1" thickBot="1">
      <c r="A33" s="751" t="s">
        <v>34</v>
      </c>
      <c r="B33" s="1184"/>
      <c r="C33" s="751">
        <f>SUM(C27:C32)</f>
        <v>0</v>
      </c>
      <c r="D33" s="751"/>
      <c r="E33" s="751">
        <f>SUM(E27:E32)</f>
        <v>0</v>
      </c>
      <c r="F33" s="751"/>
      <c r="G33" s="751">
        <f>SUM(G27:G32)</f>
        <v>0</v>
      </c>
      <c r="H33" s="751">
        <f>SUM(H27:H32)</f>
        <v>0</v>
      </c>
      <c r="I33" s="751">
        <f>SUM(I27:I32)</f>
        <v>0</v>
      </c>
    </row>
    <row r="34" spans="1:9" s="143" customFormat="1" ht="12.75" customHeight="1">
      <c r="A34" s="1185" t="s">
        <v>1029</v>
      </c>
      <c r="B34" s="1186"/>
      <c r="C34" s="1185">
        <f>+C19+C26+C33</f>
        <v>0</v>
      </c>
      <c r="D34" s="1185" t="s">
        <v>986</v>
      </c>
      <c r="E34" s="1185">
        <f>+E19+E26+E33</f>
        <v>0</v>
      </c>
      <c r="F34" s="1185" t="s">
        <v>986</v>
      </c>
      <c r="G34" s="1185">
        <f>+G19+G26+G33</f>
        <v>0</v>
      </c>
      <c r="H34" s="1185">
        <f>+H19+H26+H33</f>
        <v>0</v>
      </c>
      <c r="I34" s="1185">
        <f>+I19+I26+I33</f>
        <v>0</v>
      </c>
    </row>
    <row r="35" spans="1:9" s="29" customFormat="1" ht="30.75">
      <c r="A35" s="728"/>
      <c r="B35" s="831"/>
      <c r="C35" s="728"/>
      <c r="D35" s="728"/>
      <c r="E35" s="728"/>
      <c r="F35" s="728"/>
      <c r="G35" s="728"/>
      <c r="H35" s="728"/>
      <c r="I35" s="1187" t="s">
        <v>957</v>
      </c>
    </row>
    <row r="36" spans="1:9" s="29" customFormat="1" ht="12.75" customHeight="1">
      <c r="A36" s="54"/>
      <c r="B36" s="53"/>
      <c r="C36" s="54"/>
      <c r="D36" s="54"/>
      <c r="E36" s="54"/>
      <c r="F36" s="54"/>
      <c r="G36" s="54"/>
      <c r="H36" s="54"/>
      <c r="I36" s="54"/>
    </row>
    <row r="37" spans="1:9" s="29" customFormat="1" ht="12.75" customHeight="1">
      <c r="A37" s="54"/>
      <c r="B37" s="53"/>
      <c r="C37" s="54"/>
      <c r="D37" s="54"/>
      <c r="E37" s="54"/>
      <c r="F37" s="54"/>
      <c r="G37" s="54"/>
      <c r="H37" s="54"/>
      <c r="I37" s="54"/>
    </row>
    <row r="38" spans="1:9" s="29" customFormat="1" ht="12.75" customHeight="1">
      <c r="A38" s="54"/>
      <c r="B38" s="53"/>
      <c r="C38" s="54"/>
      <c r="D38" s="54"/>
      <c r="E38" s="54"/>
      <c r="F38" s="54"/>
      <c r="G38" s="54"/>
      <c r="H38" s="54"/>
      <c r="I38" s="54"/>
    </row>
    <row r="39" spans="1:9" s="29" customFormat="1" ht="12.75" customHeight="1">
      <c r="A39" s="54"/>
      <c r="B39" s="53"/>
      <c r="C39" s="54"/>
      <c r="D39" s="54"/>
      <c r="E39" s="54"/>
      <c r="F39" s="54"/>
      <c r="G39" s="54"/>
      <c r="H39" s="54"/>
      <c r="I39" s="54"/>
    </row>
    <row r="40" spans="1:9" s="29" customFormat="1" ht="12.75" customHeight="1">
      <c r="A40" s="54"/>
      <c r="B40" s="53"/>
      <c r="C40" s="54"/>
      <c r="D40" s="54"/>
      <c r="E40" s="54"/>
      <c r="F40" s="54"/>
      <c r="G40" s="54"/>
      <c r="H40" s="54"/>
      <c r="I40" s="54"/>
    </row>
    <row r="41" spans="1:9" s="29" customFormat="1" ht="12.75" customHeight="1">
      <c r="A41" s="54"/>
      <c r="B41" s="53"/>
      <c r="C41" s="54"/>
      <c r="D41" s="54"/>
      <c r="E41" s="54"/>
      <c r="F41" s="54"/>
      <c r="G41" s="54"/>
      <c r="H41" s="54"/>
      <c r="I41" s="54"/>
    </row>
    <row r="42" spans="1:9" s="29" customFormat="1" ht="12.75" customHeight="1">
      <c r="A42" s="54"/>
      <c r="B42" s="53"/>
      <c r="C42" s="54"/>
      <c r="D42" s="54"/>
      <c r="E42" s="54"/>
      <c r="F42" s="54"/>
      <c r="G42" s="54"/>
      <c r="H42" s="54"/>
      <c r="I42" s="54"/>
    </row>
    <row r="43" ht="12.75" customHeight="1">
      <c r="B43" s="16"/>
    </row>
    <row r="44" ht="12.75" customHeight="1">
      <c r="B44" s="16"/>
    </row>
    <row r="45" ht="12.75" customHeight="1">
      <c r="B45" s="16"/>
    </row>
    <row r="46" ht="12.75" customHeight="1">
      <c r="B46" s="16"/>
    </row>
    <row r="47" ht="12.75" customHeight="1">
      <c r="B47" s="16"/>
    </row>
    <row r="48" ht="12.75" customHeight="1">
      <c r="B48" s="16"/>
    </row>
    <row r="49" ht="12.75" customHeight="1">
      <c r="B49" s="16"/>
    </row>
    <row r="50" ht="12.75" customHeight="1">
      <c r="B50" s="16"/>
    </row>
    <row r="51" ht="12.75" customHeight="1">
      <c r="B51" s="16"/>
    </row>
    <row r="52" ht="12.75" customHeight="1">
      <c r="B52" s="16"/>
    </row>
    <row r="53" ht="12.75" customHeight="1">
      <c r="B53" s="16"/>
    </row>
    <row r="54" ht="12.75" customHeight="1">
      <c r="B54" s="16"/>
    </row>
    <row r="55" ht="12.75" customHeight="1">
      <c r="B55" s="16"/>
    </row>
    <row r="56" ht="12.75" customHeight="1">
      <c r="B56" s="16"/>
    </row>
    <row r="57" ht="12.75" customHeight="1">
      <c r="B57" s="16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</sheetData>
  <sheetProtection password="E2A3" sheet="1" objects="1" scenarios="1"/>
  <printOptions horizontalCentered="1"/>
  <pageMargins left="0.25" right="0.17" top="0.78" bottom="0.54" header="0.2755905511811024" footer="0.25"/>
  <pageSetup fitToHeight="1" fitToWidth="1" horizontalDpi="300" verticalDpi="300" orientation="landscape" paperSize="9" r:id="rId1"/>
  <headerFooter alignWithMargins="0">
    <oddHeader>&amp;C&amp;"Arial,Gras"&amp;14&amp;A</oddHeader>
    <oddFooter>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28.8515625" style="11" customWidth="1"/>
    <col min="2" max="2" width="18.57421875" style="11" customWidth="1"/>
    <col min="3" max="3" width="12.7109375" style="11" customWidth="1"/>
    <col min="4" max="4" width="10.421875" style="11" customWidth="1"/>
    <col min="5" max="5" width="14.8515625" style="11" customWidth="1"/>
    <col min="6" max="6" width="10.421875" style="11" customWidth="1"/>
    <col min="7" max="8" width="14.8515625" style="11" customWidth="1"/>
    <col min="9" max="9" width="12.7109375" style="11" customWidth="1"/>
  </cols>
  <sheetData>
    <row r="1" spans="1:9" ht="23.25">
      <c r="A1" s="800"/>
      <c r="B1" s="801"/>
      <c r="C1" s="802"/>
      <c r="D1" s="700"/>
      <c r="E1" s="803"/>
      <c r="F1" s="803"/>
      <c r="G1" s="624" t="s">
        <v>553</v>
      </c>
      <c r="H1" s="1373" t="s">
        <v>315</v>
      </c>
      <c r="I1" s="804" t="s">
        <v>957</v>
      </c>
    </row>
    <row r="2" spans="1:9" ht="16.5">
      <c r="A2" s="805"/>
      <c r="B2" s="806"/>
      <c r="C2" s="807"/>
      <c r="D2" s="577"/>
      <c r="E2" s="808"/>
      <c r="F2" s="808"/>
      <c r="G2" s="808"/>
      <c r="H2" s="64" t="s">
        <v>550</v>
      </c>
      <c r="I2" s="1303" t="s">
        <v>551</v>
      </c>
    </row>
    <row r="3" spans="1:9" ht="14.25">
      <c r="A3" s="704" t="s">
        <v>913</v>
      </c>
      <c r="B3" s="473">
        <f>'A1'!$B$6</f>
        <v>0</v>
      </c>
      <c r="C3" s="501"/>
      <c r="D3" s="498"/>
      <c r="E3" s="702"/>
      <c r="F3" s="702"/>
      <c r="G3" s="702"/>
      <c r="H3" s="501" t="s">
        <v>908</v>
      </c>
      <c r="I3" s="705">
        <f>'A1'!$C$7</f>
        <v>0</v>
      </c>
    </row>
    <row r="4" spans="1:9" ht="14.25">
      <c r="A4" s="704" t="s">
        <v>914</v>
      </c>
      <c r="B4" s="474">
        <f>'A1'!$G$6</f>
        <v>0</v>
      </c>
      <c r="C4" s="494"/>
      <c r="D4" s="455"/>
      <c r="E4" s="702"/>
      <c r="F4" s="702"/>
      <c r="G4" s="702"/>
      <c r="H4" s="499" t="s">
        <v>910</v>
      </c>
      <c r="I4" s="706">
        <f>'A1'!$C$8</f>
        <v>0</v>
      </c>
    </row>
    <row r="5" spans="1:9" ht="14.25">
      <c r="A5" s="809"/>
      <c r="B5" s="458"/>
      <c r="C5" s="502"/>
      <c r="D5" s="458"/>
      <c r="E5" s="720"/>
      <c r="F5" s="720"/>
      <c r="G5" s="720"/>
      <c r="H5" s="720"/>
      <c r="I5" s="810"/>
    </row>
    <row r="6" spans="1:9" ht="20.25">
      <c r="A6" s="707" t="s">
        <v>958</v>
      </c>
      <c r="B6" s="484"/>
      <c r="C6" s="484"/>
      <c r="D6" s="484"/>
      <c r="E6" s="484"/>
      <c r="F6" s="484"/>
      <c r="G6" s="484"/>
      <c r="H6" s="484"/>
      <c r="I6" s="708"/>
    </row>
    <row r="7" spans="1:9" ht="16.5">
      <c r="A7" s="718"/>
      <c r="B7" s="718"/>
      <c r="C7" s="718"/>
      <c r="D7" s="718"/>
      <c r="E7" s="718"/>
      <c r="F7" s="718"/>
      <c r="G7" s="718"/>
      <c r="H7" s="718"/>
      <c r="I7" s="718"/>
    </row>
    <row r="8" spans="1:9" s="29" customFormat="1" ht="18" customHeight="1">
      <c r="A8" s="1171"/>
      <c r="B8" s="1172"/>
      <c r="C8" s="731" t="s">
        <v>1006</v>
      </c>
      <c r="D8" s="732" t="s">
        <v>28</v>
      </c>
      <c r="E8" s="733"/>
      <c r="F8" s="732" t="s">
        <v>29</v>
      </c>
      <c r="G8" s="733"/>
      <c r="H8" s="1173" t="s">
        <v>30</v>
      </c>
      <c r="I8" s="1173" t="s">
        <v>1034</v>
      </c>
    </row>
    <row r="9" spans="1:9" s="29" customFormat="1" ht="15" customHeight="1">
      <c r="A9" s="730" t="s">
        <v>31</v>
      </c>
      <c r="B9" s="730" t="s">
        <v>32</v>
      </c>
      <c r="C9" s="730" t="s">
        <v>33</v>
      </c>
      <c r="D9" s="731" t="s">
        <v>1045</v>
      </c>
      <c r="E9" s="1173" t="s">
        <v>1006</v>
      </c>
      <c r="F9" s="731" t="s">
        <v>1045</v>
      </c>
      <c r="G9" s="1173" t="s">
        <v>1006</v>
      </c>
      <c r="H9" s="1174" t="s">
        <v>1042</v>
      </c>
      <c r="I9" s="1174" t="s">
        <v>1071</v>
      </c>
    </row>
    <row r="10" spans="1:9" s="29" customFormat="1" ht="15" customHeight="1">
      <c r="A10" s="1175"/>
      <c r="B10" s="1176"/>
      <c r="C10" s="1176" t="s">
        <v>1044</v>
      </c>
      <c r="D10" s="1176"/>
      <c r="E10" s="1177"/>
      <c r="F10" s="1176"/>
      <c r="G10" s="1177"/>
      <c r="H10" s="1177" t="s">
        <v>1044</v>
      </c>
      <c r="I10" s="1177" t="s">
        <v>1044</v>
      </c>
    </row>
    <row r="11" spans="1:9" s="29" customFormat="1" ht="12.75" customHeight="1">
      <c r="A11" s="1178" t="s">
        <v>321</v>
      </c>
      <c r="B11" s="1179" t="s">
        <v>317</v>
      </c>
      <c r="C11" s="714"/>
      <c r="D11" s="714"/>
      <c r="E11" s="714"/>
      <c r="F11" s="714"/>
      <c r="G11" s="714"/>
      <c r="H11" s="714"/>
      <c r="I11" s="1180">
        <f aca="true" t="shared" si="0" ref="I11:I18">+C11+E11-G11+H11</f>
        <v>0</v>
      </c>
    </row>
    <row r="12" spans="1:9" s="29" customFormat="1" ht="12.75" customHeight="1">
      <c r="A12" s="1181"/>
      <c r="B12" s="1179" t="s">
        <v>505</v>
      </c>
      <c r="C12" s="714"/>
      <c r="D12" s="714"/>
      <c r="E12" s="714"/>
      <c r="F12" s="714"/>
      <c r="G12" s="714"/>
      <c r="H12" s="714">
        <v>0</v>
      </c>
      <c r="I12" s="1180">
        <f t="shared" si="0"/>
        <v>0</v>
      </c>
    </row>
    <row r="13" spans="1:9" s="29" customFormat="1" ht="12.75" customHeight="1">
      <c r="A13" s="1181"/>
      <c r="B13" s="1179" t="s">
        <v>506</v>
      </c>
      <c r="C13" s="714"/>
      <c r="D13" s="714"/>
      <c r="E13" s="714"/>
      <c r="F13" s="714"/>
      <c r="G13" s="714"/>
      <c r="H13" s="714"/>
      <c r="I13" s="1180">
        <f t="shared" si="0"/>
        <v>0</v>
      </c>
    </row>
    <row r="14" spans="1:9" s="29" customFormat="1" ht="12.75" customHeight="1">
      <c r="A14" s="1181"/>
      <c r="B14" s="1179" t="s">
        <v>507</v>
      </c>
      <c r="C14" s="714"/>
      <c r="D14" s="714"/>
      <c r="E14" s="714"/>
      <c r="F14" s="714"/>
      <c r="G14" s="714"/>
      <c r="H14" s="714"/>
      <c r="I14" s="1180">
        <f t="shared" si="0"/>
        <v>0</v>
      </c>
    </row>
    <row r="15" spans="1:9" s="29" customFormat="1" ht="12.75" customHeight="1">
      <c r="A15" s="1181"/>
      <c r="B15" s="1179" t="s">
        <v>508</v>
      </c>
      <c r="C15" s="714"/>
      <c r="D15" s="714"/>
      <c r="E15" s="714"/>
      <c r="F15" s="714"/>
      <c r="G15" s="714"/>
      <c r="H15" s="714"/>
      <c r="I15" s="1180">
        <f t="shared" si="0"/>
        <v>0</v>
      </c>
    </row>
    <row r="16" spans="1:9" s="29" customFormat="1" ht="12.75" customHeight="1">
      <c r="A16" s="1181"/>
      <c r="B16" s="1182" t="s">
        <v>318</v>
      </c>
      <c r="C16" s="714"/>
      <c r="D16" s="714"/>
      <c r="E16" s="714"/>
      <c r="F16" s="714"/>
      <c r="G16" s="714"/>
      <c r="H16" s="714"/>
      <c r="I16" s="1180">
        <f t="shared" si="0"/>
        <v>0</v>
      </c>
    </row>
    <row r="17" spans="1:9" s="56" customFormat="1" ht="12.75" customHeight="1">
      <c r="A17" s="796"/>
      <c r="B17" s="1170"/>
      <c r="C17" s="714"/>
      <c r="D17" s="1169"/>
      <c r="E17" s="714"/>
      <c r="F17" s="714"/>
      <c r="G17" s="714"/>
      <c r="H17" s="714"/>
      <c r="I17" s="1180">
        <f t="shared" si="0"/>
        <v>0</v>
      </c>
    </row>
    <row r="18" spans="1:9" s="56" customFormat="1" ht="12.75" customHeight="1">
      <c r="A18" s="797"/>
      <c r="B18" s="1170"/>
      <c r="C18" s="798"/>
      <c r="D18" s="798"/>
      <c r="E18" s="798"/>
      <c r="F18" s="798"/>
      <c r="G18" s="798"/>
      <c r="H18" s="714"/>
      <c r="I18" s="1180">
        <f t="shared" si="0"/>
        <v>0</v>
      </c>
    </row>
    <row r="19" spans="1:9" s="56" customFormat="1" ht="12.75" customHeight="1" thickBot="1">
      <c r="A19" s="751" t="s">
        <v>34</v>
      </c>
      <c r="B19" s="1184"/>
      <c r="C19" s="751">
        <f>SUM(C11:C18)</f>
        <v>0</v>
      </c>
      <c r="D19" s="751"/>
      <c r="E19" s="751">
        <f>SUM(E11:E18)</f>
        <v>0</v>
      </c>
      <c r="F19" s="751"/>
      <c r="G19" s="751">
        <f>SUM(G11:G18)</f>
        <v>0</v>
      </c>
      <c r="H19" s="751">
        <f>SUM(H11:H18)</f>
        <v>0</v>
      </c>
      <c r="I19" s="751">
        <f>SUM(I11:I18)</f>
        <v>0</v>
      </c>
    </row>
    <row r="20" spans="1:9" s="29" customFormat="1" ht="12.75" customHeight="1">
      <c r="A20" s="1178" t="s">
        <v>322</v>
      </c>
      <c r="B20" s="1179" t="s">
        <v>317</v>
      </c>
      <c r="C20" s="714"/>
      <c r="D20" s="714"/>
      <c r="E20" s="714"/>
      <c r="F20" s="714"/>
      <c r="G20" s="714"/>
      <c r="H20" s="714"/>
      <c r="I20" s="1180">
        <f aca="true" t="shared" si="1" ref="I20:I27">+C20+E20-G20+H20</f>
        <v>0</v>
      </c>
    </row>
    <row r="21" spans="1:9" s="29" customFormat="1" ht="12.75" customHeight="1">
      <c r="A21" s="1178"/>
      <c r="B21" s="1179" t="s">
        <v>505</v>
      </c>
      <c r="C21" s="714"/>
      <c r="D21" s="714"/>
      <c r="E21" s="714"/>
      <c r="F21" s="714"/>
      <c r="G21" s="714"/>
      <c r="H21" s="714"/>
      <c r="I21" s="1180">
        <f t="shared" si="1"/>
        <v>0</v>
      </c>
    </row>
    <row r="22" spans="1:9" s="29" customFormat="1" ht="12.75" customHeight="1">
      <c r="A22" s="1181"/>
      <c r="B22" s="1179" t="s">
        <v>506</v>
      </c>
      <c r="C22" s="714"/>
      <c r="D22" s="714"/>
      <c r="E22" s="714"/>
      <c r="F22" s="714"/>
      <c r="G22" s="714"/>
      <c r="H22" s="714"/>
      <c r="I22" s="1180">
        <f t="shared" si="1"/>
        <v>0</v>
      </c>
    </row>
    <row r="23" spans="1:9" s="29" customFormat="1" ht="12.75" customHeight="1">
      <c r="A23" s="1181"/>
      <c r="B23" s="1179" t="s">
        <v>507</v>
      </c>
      <c r="C23" s="714"/>
      <c r="D23" s="714"/>
      <c r="E23" s="714"/>
      <c r="F23" s="714"/>
      <c r="G23" s="714"/>
      <c r="H23" s="714"/>
      <c r="I23" s="1180">
        <f t="shared" si="1"/>
        <v>0</v>
      </c>
    </row>
    <row r="24" spans="1:9" s="56" customFormat="1" ht="12.75" customHeight="1">
      <c r="A24" s="1183"/>
      <c r="B24" s="1179" t="s">
        <v>508</v>
      </c>
      <c r="C24" s="714"/>
      <c r="D24" s="1169"/>
      <c r="E24" s="714"/>
      <c r="F24" s="714"/>
      <c r="G24" s="714"/>
      <c r="H24" s="714"/>
      <c r="I24" s="1180">
        <f t="shared" si="1"/>
        <v>0</v>
      </c>
    </row>
    <row r="25" spans="1:9" s="56" customFormat="1" ht="12.75" customHeight="1">
      <c r="A25" s="1183"/>
      <c r="B25" s="1182" t="s">
        <v>318</v>
      </c>
      <c r="C25" s="714"/>
      <c r="D25" s="1169"/>
      <c r="E25" s="714"/>
      <c r="F25" s="714"/>
      <c r="G25" s="714"/>
      <c r="H25" s="714"/>
      <c r="I25" s="1180">
        <f t="shared" si="1"/>
        <v>0</v>
      </c>
    </row>
    <row r="26" spans="1:9" s="56" customFormat="1" ht="12.75" customHeight="1">
      <c r="A26" s="796"/>
      <c r="B26" s="1168"/>
      <c r="C26" s="714"/>
      <c r="D26" s="1169"/>
      <c r="E26" s="714"/>
      <c r="F26" s="714"/>
      <c r="G26" s="714"/>
      <c r="H26" s="714"/>
      <c r="I26" s="1180">
        <f t="shared" si="1"/>
        <v>0</v>
      </c>
    </row>
    <row r="27" spans="1:9" s="56" customFormat="1" ht="12.75" customHeight="1">
      <c r="A27" s="797"/>
      <c r="B27" s="1170"/>
      <c r="C27" s="798"/>
      <c r="D27" s="798"/>
      <c r="E27" s="798"/>
      <c r="F27" s="798"/>
      <c r="G27" s="798"/>
      <c r="H27" s="714"/>
      <c r="I27" s="1180">
        <f t="shared" si="1"/>
        <v>0</v>
      </c>
    </row>
    <row r="28" spans="1:9" s="56" customFormat="1" ht="12.75" customHeight="1" thickBot="1">
      <c r="A28" s="751" t="s">
        <v>34</v>
      </c>
      <c r="B28" s="1184"/>
      <c r="C28" s="751">
        <f>SUM(C20:C27)</f>
        <v>0</v>
      </c>
      <c r="D28" s="751"/>
      <c r="E28" s="751">
        <f>SUM(E20:E27)</f>
        <v>0</v>
      </c>
      <c r="F28" s="751"/>
      <c r="G28" s="751">
        <f>SUM(G20:G27)</f>
        <v>0</v>
      </c>
      <c r="H28" s="751">
        <f>SUM(H20:H27)</f>
        <v>0</v>
      </c>
      <c r="I28" s="751">
        <f>SUM(I20:I27)</f>
        <v>0</v>
      </c>
    </row>
    <row r="29" spans="1:9" s="143" customFormat="1" ht="12.75" customHeight="1">
      <c r="A29" s="1185" t="s">
        <v>1029</v>
      </c>
      <c r="B29" s="1186"/>
      <c r="C29" s="1185">
        <f>+C19+C28</f>
        <v>0</v>
      </c>
      <c r="D29" s="1185">
        <f aca="true" t="shared" si="2" ref="D29:I29">+D19+D28</f>
        <v>0</v>
      </c>
      <c r="E29" s="1185">
        <f t="shared" si="2"/>
        <v>0</v>
      </c>
      <c r="F29" s="1185">
        <f t="shared" si="2"/>
        <v>0</v>
      </c>
      <c r="G29" s="1185">
        <f t="shared" si="2"/>
        <v>0</v>
      </c>
      <c r="H29" s="1185">
        <f t="shared" si="2"/>
        <v>0</v>
      </c>
      <c r="I29" s="1185">
        <f t="shared" si="2"/>
        <v>0</v>
      </c>
    </row>
    <row r="30" spans="1:9" s="29" customFormat="1" ht="30.75">
      <c r="A30" s="728"/>
      <c r="B30" s="831"/>
      <c r="C30" s="728"/>
      <c r="D30" s="728"/>
      <c r="E30" s="728"/>
      <c r="F30" s="728"/>
      <c r="G30" s="728"/>
      <c r="H30" s="728"/>
      <c r="I30" s="1187" t="s">
        <v>957</v>
      </c>
    </row>
    <row r="31" spans="1:9" s="29" customFormat="1" ht="12.75" customHeight="1">
      <c r="A31" s="54"/>
      <c r="B31" s="53"/>
      <c r="C31" s="54"/>
      <c r="D31" s="54"/>
      <c r="E31" s="54"/>
      <c r="F31" s="54"/>
      <c r="G31" s="54"/>
      <c r="H31" s="54"/>
      <c r="I31" s="54"/>
    </row>
    <row r="32" spans="1:9" s="29" customFormat="1" ht="12.75" customHeight="1">
      <c r="A32" s="54"/>
      <c r="B32" s="53"/>
      <c r="C32" s="54"/>
      <c r="D32" s="54"/>
      <c r="E32" s="54"/>
      <c r="F32" s="54"/>
      <c r="G32" s="54"/>
      <c r="H32" s="54"/>
      <c r="I32" s="54"/>
    </row>
    <row r="33" spans="1:9" s="29" customFormat="1" ht="12.75" customHeight="1">
      <c r="A33" s="54"/>
      <c r="B33" s="53"/>
      <c r="C33" s="54"/>
      <c r="D33" s="54"/>
      <c r="E33" s="54"/>
      <c r="F33" s="54"/>
      <c r="G33" s="54"/>
      <c r="H33" s="54"/>
      <c r="I33" s="54"/>
    </row>
    <row r="34" spans="1:9" s="29" customFormat="1" ht="12.75" customHeight="1">
      <c r="A34" s="54"/>
      <c r="B34" s="53"/>
      <c r="C34" s="54"/>
      <c r="D34" s="54"/>
      <c r="E34" s="54"/>
      <c r="F34" s="54"/>
      <c r="G34" s="54"/>
      <c r="H34" s="54"/>
      <c r="I34" s="54"/>
    </row>
    <row r="35" spans="1:9" s="29" customFormat="1" ht="12.75" customHeight="1">
      <c r="A35" s="54"/>
      <c r="B35" s="53"/>
      <c r="C35" s="54"/>
      <c r="D35" s="54"/>
      <c r="E35" s="54"/>
      <c r="F35" s="54"/>
      <c r="G35" s="54"/>
      <c r="H35" s="54"/>
      <c r="I35" s="54"/>
    </row>
    <row r="36" spans="1:9" s="29" customFormat="1" ht="12.75" customHeight="1">
      <c r="A36" s="54"/>
      <c r="B36" s="53"/>
      <c r="C36" s="54"/>
      <c r="D36" s="54"/>
      <c r="E36" s="54"/>
      <c r="F36" s="54"/>
      <c r="G36" s="54"/>
      <c r="H36" s="54"/>
      <c r="I36" s="54"/>
    </row>
    <row r="37" spans="1:9" s="29" customFormat="1" ht="12.75" customHeight="1">
      <c r="A37" s="54"/>
      <c r="B37" s="53"/>
      <c r="C37" s="54"/>
      <c r="D37" s="54"/>
      <c r="E37" s="54"/>
      <c r="F37" s="54"/>
      <c r="G37" s="54"/>
      <c r="H37" s="54"/>
      <c r="I37" s="54"/>
    </row>
    <row r="38" ht="12.75" customHeight="1">
      <c r="B38" s="16"/>
    </row>
    <row r="39" ht="12.75" customHeight="1">
      <c r="B39" s="16"/>
    </row>
    <row r="40" ht="12.75" customHeight="1">
      <c r="B40" s="16"/>
    </row>
    <row r="41" ht="12.75" customHeight="1">
      <c r="B41" s="16"/>
    </row>
    <row r="42" ht="12.75" customHeight="1">
      <c r="B42" s="16"/>
    </row>
    <row r="43" ht="12.75" customHeight="1">
      <c r="B43" s="16"/>
    </row>
    <row r="44" ht="12.75" customHeight="1">
      <c r="B44" s="16"/>
    </row>
    <row r="45" ht="12.75" customHeight="1">
      <c r="B45" s="16"/>
    </row>
    <row r="46" ht="12.75" customHeight="1">
      <c r="B46" s="16"/>
    </row>
    <row r="47" ht="12.75" customHeight="1">
      <c r="B47" s="16"/>
    </row>
    <row r="48" ht="12.75" customHeight="1">
      <c r="B48" s="16"/>
    </row>
    <row r="49" ht="12.75" customHeight="1">
      <c r="B49" s="16"/>
    </row>
    <row r="50" ht="12.75" customHeight="1">
      <c r="B50" s="16"/>
    </row>
    <row r="51" ht="12.75" customHeight="1">
      <c r="B51" s="16"/>
    </row>
    <row r="52" ht="12.75" customHeight="1">
      <c r="B52" s="1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</sheetData>
  <sheetProtection password="E2A3" sheet="1" objects="1" scenarios="1"/>
  <printOptions horizontalCentered="1"/>
  <pageMargins left="0.25" right="0.17" top="0.78" bottom="0.54" header="0.2755905511811024" footer="0.25"/>
  <pageSetup fitToHeight="1" fitToWidth="1" horizontalDpi="300" verticalDpi="300" orientation="landscape" paperSize="9" r:id="rId1"/>
  <headerFooter alignWithMargins="0">
    <oddHeader>&amp;C&amp;"Arial,Gras"&amp;14&amp;A</oddHeader>
    <oddFooter>&amp;C&amp;F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Zeros="0" zoomScalePageLayoutView="0" workbookViewId="0" topLeftCell="A1">
      <selection activeCell="B16" sqref="B16"/>
    </sheetView>
  </sheetViews>
  <sheetFormatPr defaultColWidth="11.421875" defaultRowHeight="12.75"/>
  <cols>
    <col min="1" max="1" width="13.00390625" style="0" customWidth="1"/>
    <col min="2" max="2" width="27.7109375" style="0" customWidth="1"/>
    <col min="8" max="8" width="12.8515625" style="0" customWidth="1"/>
    <col min="9" max="9" width="12.140625" style="0" customWidth="1"/>
    <col min="10" max="10" width="12.421875" style="0" customWidth="1"/>
  </cols>
  <sheetData>
    <row r="1" spans="1:10" s="28" customFormat="1" ht="23.25">
      <c r="A1" s="75"/>
      <c r="B1" s="76"/>
      <c r="C1" s="76"/>
      <c r="D1" s="77"/>
      <c r="E1" s="66"/>
      <c r="F1" s="66"/>
      <c r="G1" s="66"/>
      <c r="H1" s="1388" t="s">
        <v>553</v>
      </c>
      <c r="I1" s="1373" t="s">
        <v>315</v>
      </c>
      <c r="J1" s="380" t="s">
        <v>35</v>
      </c>
    </row>
    <row r="2" spans="1:10" ht="15">
      <c r="A2" s="78"/>
      <c r="B2" s="36"/>
      <c r="C2" s="36"/>
      <c r="D2" s="40"/>
      <c r="E2" s="36"/>
      <c r="F2" s="36"/>
      <c r="G2" s="9"/>
      <c r="H2" s="9"/>
      <c r="I2" s="64" t="s">
        <v>550</v>
      </c>
      <c r="J2" s="1303" t="s">
        <v>551</v>
      </c>
    </row>
    <row r="3" spans="1:10" ht="12.75">
      <c r="A3" s="34" t="s">
        <v>913</v>
      </c>
      <c r="B3" s="35">
        <f>'A1'!$B$6</f>
        <v>0</v>
      </c>
      <c r="C3" s="35"/>
      <c r="D3" s="64"/>
      <c r="E3" s="64"/>
      <c r="F3" s="64"/>
      <c r="G3" s="64"/>
      <c r="H3" s="64"/>
      <c r="I3" s="64" t="s">
        <v>908</v>
      </c>
      <c r="J3" s="38">
        <f>'A1'!$C$7</f>
        <v>0</v>
      </c>
    </row>
    <row r="4" spans="1:10" ht="12.75">
      <c r="A4" s="42" t="s">
        <v>914</v>
      </c>
      <c r="B4" s="43">
        <f>'A1'!$G$6</f>
        <v>0</v>
      </c>
      <c r="C4" s="43"/>
      <c r="D4" s="45"/>
      <c r="E4" s="44"/>
      <c r="F4" s="169"/>
      <c r="G4" s="169"/>
      <c r="H4" s="169"/>
      <c r="I4" s="169" t="s">
        <v>910</v>
      </c>
      <c r="J4" s="261">
        <f>'A1'!$C$8</f>
        <v>0</v>
      </c>
    </row>
    <row r="5" spans="1:10" s="144" customFormat="1" ht="18">
      <c r="A5" s="249" t="s">
        <v>36</v>
      </c>
      <c r="B5" s="250"/>
      <c r="C5" s="250"/>
      <c r="D5" s="250"/>
      <c r="E5" s="250"/>
      <c r="F5" s="250"/>
      <c r="G5" s="250"/>
      <c r="H5" s="250"/>
      <c r="I5" s="250"/>
      <c r="J5" s="251"/>
    </row>
    <row r="6" spans="1:10" s="144" customFormat="1" ht="18">
      <c r="A6" s="249" t="s">
        <v>960</v>
      </c>
      <c r="B6" s="250"/>
      <c r="C6" s="250"/>
      <c r="D6" s="250"/>
      <c r="E6" s="250"/>
      <c r="F6" s="250"/>
      <c r="G6" s="250"/>
      <c r="H6" s="250"/>
      <c r="I6" s="250"/>
      <c r="J6" s="251"/>
    </row>
    <row r="7" spans="1:10" s="144" customFormat="1" ht="18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 s="144" customFormat="1" ht="18">
      <c r="A8" s="1188" t="s">
        <v>511</v>
      </c>
      <c r="B8" s="1389"/>
      <c r="C8" s="168"/>
      <c r="D8" s="100" t="s">
        <v>512</v>
      </c>
      <c r="E8" s="168"/>
      <c r="F8" s="168"/>
      <c r="G8" s="168"/>
      <c r="H8" s="1389"/>
      <c r="I8" s="168"/>
      <c r="J8" s="168"/>
    </row>
    <row r="9" ht="13.5" thickBot="1"/>
    <row r="10" spans="1:10" ht="13.5" thickBot="1">
      <c r="A10" s="145" t="s">
        <v>37</v>
      </c>
      <c r="B10" s="146" t="s">
        <v>38</v>
      </c>
      <c r="C10" s="252" t="s">
        <v>39</v>
      </c>
      <c r="D10" s="253"/>
      <c r="E10" s="254"/>
      <c r="F10" s="147" t="s">
        <v>40</v>
      </c>
      <c r="G10" s="252" t="s">
        <v>41</v>
      </c>
      <c r="H10" s="253"/>
      <c r="I10" s="146" t="s">
        <v>42</v>
      </c>
      <c r="J10" s="146" t="s">
        <v>43</v>
      </c>
    </row>
    <row r="11" spans="1:10" ht="13.5" thickBot="1">
      <c r="A11" s="148" t="s">
        <v>44</v>
      </c>
      <c r="B11" s="148" t="s">
        <v>44</v>
      </c>
      <c r="C11" s="1826">
        <v>0.196</v>
      </c>
      <c r="D11" s="1827">
        <v>0.055</v>
      </c>
      <c r="E11" s="1828"/>
      <c r="F11" s="149"/>
      <c r="G11" s="248" t="s">
        <v>45</v>
      </c>
      <c r="H11" s="345"/>
      <c r="I11" s="348" t="s">
        <v>46</v>
      </c>
      <c r="J11" s="348" t="s">
        <v>47</v>
      </c>
    </row>
    <row r="12" spans="1:11" ht="12.75">
      <c r="A12" s="1390"/>
      <c r="B12" s="1391"/>
      <c r="C12" s="1392"/>
      <c r="D12" s="1393"/>
      <c r="E12" s="1394"/>
      <c r="F12" s="1395"/>
      <c r="G12" s="1392"/>
      <c r="H12" s="1396"/>
      <c r="I12" s="1397"/>
      <c r="J12" s="1398"/>
      <c r="K12" s="18"/>
    </row>
    <row r="13" spans="1:11" ht="12.75">
      <c r="A13" s="1870"/>
      <c r="B13" s="1871"/>
      <c r="C13" s="1872"/>
      <c r="D13" s="1872"/>
      <c r="E13" s="1872"/>
      <c r="F13" s="1404"/>
      <c r="G13" s="1401"/>
      <c r="H13" s="1405"/>
      <c r="I13" s="1406"/>
      <c r="J13" s="1407"/>
      <c r="K13" s="18"/>
    </row>
    <row r="14" spans="1:11" ht="12.75">
      <c r="A14" s="1870"/>
      <c r="B14" s="1871"/>
      <c r="C14" s="1872"/>
      <c r="D14" s="1872"/>
      <c r="E14" s="1872"/>
      <c r="F14" s="1404"/>
      <c r="G14" s="1401"/>
      <c r="H14" s="1405"/>
      <c r="I14" s="1406"/>
      <c r="J14" s="1407"/>
      <c r="K14" s="18"/>
    </row>
    <row r="15" spans="1:11" ht="12.75">
      <c r="A15" s="1870"/>
      <c r="B15" s="1871"/>
      <c r="C15" s="1872"/>
      <c r="D15" s="1872"/>
      <c r="E15" s="1872"/>
      <c r="F15" s="1404"/>
      <c r="G15" s="1401"/>
      <c r="H15" s="1405"/>
      <c r="I15" s="1406"/>
      <c r="J15" s="1407"/>
      <c r="K15" s="18"/>
    </row>
    <row r="16" spans="1:11" ht="12.75">
      <c r="A16" s="1870"/>
      <c r="B16" s="1871"/>
      <c r="C16" s="1872"/>
      <c r="D16" s="1872"/>
      <c r="E16" s="1872"/>
      <c r="F16" s="1404"/>
      <c r="G16" s="1401"/>
      <c r="H16" s="1405"/>
      <c r="I16" s="1406"/>
      <c r="J16" s="1407"/>
      <c r="K16" s="18"/>
    </row>
    <row r="17" spans="1:11" ht="12.75">
      <c r="A17" s="1870"/>
      <c r="B17" s="1871"/>
      <c r="C17" s="1873"/>
      <c r="D17" s="1873"/>
      <c r="E17" s="1873"/>
      <c r="F17" s="1404"/>
      <c r="G17" s="1401"/>
      <c r="H17" s="1405"/>
      <c r="I17" s="1406"/>
      <c r="J17" s="1407"/>
      <c r="K17" s="18"/>
    </row>
    <row r="18" spans="1:11" ht="12.75">
      <c r="A18" s="1870"/>
      <c r="B18" s="1871"/>
      <c r="C18" s="1873"/>
      <c r="D18" s="1873"/>
      <c r="E18" s="1873"/>
      <c r="F18" s="1404"/>
      <c r="G18" s="1401"/>
      <c r="H18" s="1405"/>
      <c r="I18" s="1406"/>
      <c r="J18" s="1407"/>
      <c r="K18" s="18"/>
    </row>
    <row r="19" spans="1:11" ht="12.75">
      <c r="A19" s="1399"/>
      <c r="B19" s="1400"/>
      <c r="C19" s="1401"/>
      <c r="D19" s="1402"/>
      <c r="E19" s="1403"/>
      <c r="F19" s="1404"/>
      <c r="G19" s="1401"/>
      <c r="H19" s="1405"/>
      <c r="I19" s="1406"/>
      <c r="J19" s="1407"/>
      <c r="K19" s="18"/>
    </row>
    <row r="20" spans="1:11" ht="12.75">
      <c r="A20" s="1399"/>
      <c r="B20" s="1400"/>
      <c r="C20" s="1401"/>
      <c r="D20" s="1402"/>
      <c r="E20" s="1403"/>
      <c r="F20" s="1404"/>
      <c r="G20" s="1401"/>
      <c r="H20" s="1405"/>
      <c r="I20" s="1406"/>
      <c r="J20" s="1407"/>
      <c r="K20" s="18"/>
    </row>
    <row r="21" spans="1:11" ht="12.75">
      <c r="A21" s="1399"/>
      <c r="B21" s="1400"/>
      <c r="C21" s="1401"/>
      <c r="D21" s="1402"/>
      <c r="E21" s="1403"/>
      <c r="F21" s="1404"/>
      <c r="G21" s="1401"/>
      <c r="H21" s="1405"/>
      <c r="I21" s="1406"/>
      <c r="J21" s="1407"/>
      <c r="K21" s="18"/>
    </row>
    <row r="22" spans="1:11" ht="15">
      <c r="A22" s="1408" t="s">
        <v>48</v>
      </c>
      <c r="B22" s="1400"/>
      <c r="C22" s="1401"/>
      <c r="D22" s="1402"/>
      <c r="E22" s="1403"/>
      <c r="F22" s="1404"/>
      <c r="G22" s="1401"/>
      <c r="H22" s="1405"/>
      <c r="I22" s="1406"/>
      <c r="J22" s="1407"/>
      <c r="K22" s="18"/>
    </row>
    <row r="23" spans="1:11" ht="15">
      <c r="A23" s="1408"/>
      <c r="B23" s="1400"/>
      <c r="C23" s="1401"/>
      <c r="D23" s="1402"/>
      <c r="E23" s="1403"/>
      <c r="F23" s="1404"/>
      <c r="G23" s="1401"/>
      <c r="H23" s="1405"/>
      <c r="I23" s="1406"/>
      <c r="J23" s="1407"/>
      <c r="K23" s="18"/>
    </row>
    <row r="24" spans="1:11" ht="12.75">
      <c r="A24" s="1409" t="s">
        <v>49</v>
      </c>
      <c r="B24" s="1400"/>
      <c r="C24" s="1401"/>
      <c r="D24" s="1402"/>
      <c r="E24" s="1403"/>
      <c r="F24" s="1404"/>
      <c r="G24" s="1401"/>
      <c r="H24" s="1405"/>
      <c r="I24" s="1406"/>
      <c r="J24" s="1407"/>
      <c r="K24" s="18"/>
    </row>
    <row r="25" spans="1:11" ht="12.75">
      <c r="A25" s="1409"/>
      <c r="B25" s="1400" t="s">
        <v>50</v>
      </c>
      <c r="C25" s="1401"/>
      <c r="D25" s="1402"/>
      <c r="E25" s="1403"/>
      <c r="F25" s="1404"/>
      <c r="G25" s="1401"/>
      <c r="H25" s="1405"/>
      <c r="I25" s="1406"/>
      <c r="J25" s="1407"/>
      <c r="K25" s="18"/>
    </row>
    <row r="26" spans="1:11" ht="12.75">
      <c r="A26" s="1409"/>
      <c r="B26" s="1400" t="s">
        <v>51</v>
      </c>
      <c r="C26" s="1401"/>
      <c r="D26" s="1402"/>
      <c r="E26" s="1403"/>
      <c r="F26" s="1404"/>
      <c r="G26" s="1401"/>
      <c r="H26" s="1405"/>
      <c r="I26" s="1406"/>
      <c r="J26" s="1407"/>
      <c r="K26" s="18"/>
    </row>
    <row r="27" spans="1:11" ht="12.75">
      <c r="A27" s="1409"/>
      <c r="B27" s="1400" t="s">
        <v>52</v>
      </c>
      <c r="C27" s="1401"/>
      <c r="D27" s="1402"/>
      <c r="E27" s="1403"/>
      <c r="F27" s="1404"/>
      <c r="G27" s="1401"/>
      <c r="H27" s="1405"/>
      <c r="I27" s="1406"/>
      <c r="J27" s="1407"/>
      <c r="K27" s="18"/>
    </row>
    <row r="28" spans="1:11" ht="12.75">
      <c r="A28" s="1409"/>
      <c r="B28" s="1400"/>
      <c r="C28" s="1401"/>
      <c r="D28" s="1402"/>
      <c r="E28" s="1403"/>
      <c r="F28" s="1404"/>
      <c r="G28" s="1401"/>
      <c r="H28" s="1405"/>
      <c r="I28" s="1406"/>
      <c r="J28" s="1407"/>
      <c r="K28" s="18"/>
    </row>
    <row r="29" spans="1:11" ht="12.75">
      <c r="A29" s="1410" t="s">
        <v>53</v>
      </c>
      <c r="B29" s="1400"/>
      <c r="C29" s="1401"/>
      <c r="D29" s="1402"/>
      <c r="E29" s="1403"/>
      <c r="F29" s="1404"/>
      <c r="G29" s="1401"/>
      <c r="H29" s="1405"/>
      <c r="I29" s="1406"/>
      <c r="J29" s="1407"/>
      <c r="K29" s="18"/>
    </row>
    <row r="30" spans="1:11" ht="12.75">
      <c r="A30" s="1409"/>
      <c r="B30" s="1400" t="s">
        <v>54</v>
      </c>
      <c r="C30" s="1401"/>
      <c r="D30" s="1402"/>
      <c r="E30" s="1403"/>
      <c r="F30" s="1404"/>
      <c r="G30" s="1401"/>
      <c r="H30" s="1405"/>
      <c r="I30" s="1406"/>
      <c r="J30" s="1407"/>
      <c r="K30" s="18"/>
    </row>
    <row r="31" spans="1:11" ht="12.75">
      <c r="A31" s="1409"/>
      <c r="B31" s="1400" t="s">
        <v>55</v>
      </c>
      <c r="C31" s="1401"/>
      <c r="D31" s="1402"/>
      <c r="E31" s="1403"/>
      <c r="F31" s="1404"/>
      <c r="G31" s="1401"/>
      <c r="H31" s="1405"/>
      <c r="I31" s="1406"/>
      <c r="J31" s="1407"/>
      <c r="K31" s="18"/>
    </row>
    <row r="32" spans="1:11" ht="12.75">
      <c r="A32" s="1409"/>
      <c r="B32" s="1400" t="s">
        <v>56</v>
      </c>
      <c r="C32" s="1411"/>
      <c r="D32" s="1412"/>
      <c r="E32" s="1413"/>
      <c r="F32" s="1414"/>
      <c r="G32" s="1411"/>
      <c r="H32" s="1415"/>
      <c r="I32" s="1416"/>
      <c r="J32" s="1407"/>
      <c r="K32" s="18"/>
    </row>
    <row r="33" spans="1:11" ht="12.75">
      <c r="A33" s="1409"/>
      <c r="B33" s="1400"/>
      <c r="C33" s="1411"/>
      <c r="D33" s="1412"/>
      <c r="E33" s="1413"/>
      <c r="F33" s="1414"/>
      <c r="G33" s="1411"/>
      <c r="H33" s="1415"/>
      <c r="I33" s="1416"/>
      <c r="J33" s="1407"/>
      <c r="K33" s="18"/>
    </row>
    <row r="34" spans="1:11" ht="12.75">
      <c r="A34" s="1409"/>
      <c r="B34" s="1400" t="s">
        <v>57</v>
      </c>
      <c r="C34" s="1411"/>
      <c r="D34" s="1412"/>
      <c r="E34" s="1413"/>
      <c r="F34" s="1414"/>
      <c r="G34" s="1411"/>
      <c r="H34" s="1415"/>
      <c r="I34" s="1416"/>
      <c r="J34" s="1407"/>
      <c r="K34" s="18"/>
    </row>
    <row r="35" spans="1:11" ht="13.5" thickBot="1">
      <c r="A35" s="1417"/>
      <c r="B35" s="1400"/>
      <c r="C35" s="1418"/>
      <c r="D35" s="1419"/>
      <c r="E35" s="1420"/>
      <c r="F35" s="1421"/>
      <c r="G35" s="1418"/>
      <c r="H35" s="1422"/>
      <c r="I35" s="1423"/>
      <c r="J35" s="1407"/>
      <c r="K35" s="18"/>
    </row>
    <row r="36" spans="1:11" s="54" customFormat="1" ht="15.75" thickBot="1">
      <c r="A36" s="152" t="s">
        <v>58</v>
      </c>
      <c r="B36" s="153"/>
      <c r="C36" s="154">
        <f aca="true" t="shared" si="0" ref="C36:J36">SUM(C12:C35)</f>
        <v>0</v>
      </c>
      <c r="D36" s="154">
        <f t="shared" si="0"/>
        <v>0</v>
      </c>
      <c r="E36" s="154">
        <f t="shared" si="0"/>
        <v>0</v>
      </c>
      <c r="F36" s="154">
        <f t="shared" si="0"/>
        <v>0</v>
      </c>
      <c r="G36" s="154">
        <f t="shared" si="0"/>
        <v>0</v>
      </c>
      <c r="H36" s="154">
        <f t="shared" si="0"/>
        <v>0</v>
      </c>
      <c r="I36" s="154">
        <f t="shared" si="0"/>
        <v>0</v>
      </c>
      <c r="J36" s="349">
        <f t="shared" si="0"/>
        <v>0</v>
      </c>
      <c r="K36" s="155"/>
    </row>
    <row r="37" spans="1:11" ht="12.75">
      <c r="A37" s="156"/>
      <c r="B37" s="157"/>
      <c r="C37" s="158"/>
      <c r="D37" s="159"/>
      <c r="E37" s="344"/>
      <c r="F37" s="160"/>
      <c r="G37" s="158"/>
      <c r="H37" s="347"/>
      <c r="I37" s="172"/>
      <c r="J37" s="172"/>
      <c r="K37" s="18"/>
    </row>
    <row r="38" spans="1:11" ht="12.75">
      <c r="A38" s="161" t="s">
        <v>59</v>
      </c>
      <c r="B38" s="162"/>
      <c r="C38" s="150"/>
      <c r="D38" s="150"/>
      <c r="E38" s="150"/>
      <c r="F38" s="171"/>
      <c r="G38" s="259"/>
      <c r="H38" s="346"/>
      <c r="I38" s="170"/>
      <c r="J38" s="170"/>
      <c r="K38" s="18"/>
    </row>
    <row r="39" spans="1:11" ht="12.75">
      <c r="A39" s="163"/>
      <c r="B39" s="162"/>
      <c r="C39" s="150"/>
      <c r="D39" s="150"/>
      <c r="E39" s="150"/>
      <c r="F39" s="151"/>
      <c r="G39" s="259"/>
      <c r="H39" s="346"/>
      <c r="I39" s="170"/>
      <c r="J39" s="170"/>
      <c r="K39" s="18"/>
    </row>
    <row r="40" spans="1:11" ht="12.75">
      <c r="A40" s="163"/>
      <c r="B40" s="162" t="s">
        <v>60</v>
      </c>
      <c r="C40" s="1402"/>
      <c r="D40" s="1402"/>
      <c r="E40" s="1402"/>
      <c r="F40" s="1404"/>
      <c r="G40" s="1411"/>
      <c r="H40" s="1415"/>
      <c r="I40" s="1416"/>
      <c r="J40" s="1416"/>
      <c r="K40" s="18"/>
    </row>
    <row r="41" spans="1:11" ht="12.75">
      <c r="A41" s="163"/>
      <c r="B41" s="162" t="s">
        <v>61</v>
      </c>
      <c r="C41" s="1402"/>
      <c r="D41" s="1402"/>
      <c r="E41" s="1402"/>
      <c r="F41" s="1404"/>
      <c r="G41" s="1411"/>
      <c r="H41" s="1415"/>
      <c r="I41" s="1416"/>
      <c r="J41" s="1416"/>
      <c r="K41" s="18"/>
    </row>
    <row r="42" spans="1:11" ht="12.75">
      <c r="A42" s="163"/>
      <c r="B42" s="162" t="s">
        <v>62</v>
      </c>
      <c r="C42" s="1402"/>
      <c r="D42" s="1402"/>
      <c r="E42" s="1402"/>
      <c r="F42" s="1404"/>
      <c r="G42" s="1411"/>
      <c r="H42" s="1415"/>
      <c r="I42" s="1416"/>
      <c r="J42" s="1416"/>
      <c r="K42" s="18"/>
    </row>
    <row r="43" spans="1:11" ht="12.75">
      <c r="A43" s="163"/>
      <c r="B43" s="162" t="s">
        <v>63</v>
      </c>
      <c r="C43" s="1402"/>
      <c r="D43" s="1402"/>
      <c r="E43" s="1402"/>
      <c r="F43" s="1404"/>
      <c r="G43" s="1411"/>
      <c r="H43" s="1415"/>
      <c r="I43" s="1416"/>
      <c r="J43" s="1416"/>
      <c r="K43" s="18"/>
    </row>
    <row r="44" spans="1:11" ht="12.75">
      <c r="A44" s="163"/>
      <c r="B44" s="162" t="s">
        <v>64</v>
      </c>
      <c r="C44" s="1402"/>
      <c r="D44" s="1402"/>
      <c r="E44" s="1402"/>
      <c r="F44" s="1404"/>
      <c r="G44" s="1411"/>
      <c r="H44" s="1415"/>
      <c r="I44" s="1416"/>
      <c r="J44" s="1416"/>
      <c r="K44" s="18"/>
    </row>
    <row r="45" spans="1:11" ht="12.75">
      <c r="A45" s="163"/>
      <c r="B45" s="162" t="s">
        <v>65</v>
      </c>
      <c r="C45" s="1402"/>
      <c r="D45" s="1402"/>
      <c r="E45" s="1402"/>
      <c r="F45" s="1404"/>
      <c r="G45" s="1411"/>
      <c r="H45" s="1415"/>
      <c r="I45" s="1416"/>
      <c r="J45" s="1416"/>
      <c r="K45" s="18"/>
    </row>
    <row r="46" spans="1:11" ht="12.75">
      <c r="A46" s="163"/>
      <c r="B46" s="162" t="s">
        <v>66</v>
      </c>
      <c r="C46" s="1402"/>
      <c r="D46" s="1402"/>
      <c r="E46" s="1402"/>
      <c r="F46" s="1404"/>
      <c r="G46" s="1411"/>
      <c r="H46" s="1415"/>
      <c r="I46" s="1416"/>
      <c r="J46" s="1416"/>
      <c r="K46" s="18"/>
    </row>
    <row r="47" spans="1:11" ht="12.75">
      <c r="A47" s="163"/>
      <c r="B47" s="162" t="s">
        <v>67</v>
      </c>
      <c r="C47" s="1402"/>
      <c r="D47" s="1402"/>
      <c r="E47" s="1402"/>
      <c r="F47" s="1404"/>
      <c r="G47" s="1411"/>
      <c r="H47" s="1415"/>
      <c r="I47" s="1416"/>
      <c r="J47" s="1416"/>
      <c r="K47" s="18"/>
    </row>
    <row r="48" spans="1:11" ht="12.75">
      <c r="A48" s="163"/>
      <c r="B48" s="162" t="s">
        <v>68</v>
      </c>
      <c r="C48" s="1402"/>
      <c r="D48" s="1402"/>
      <c r="E48" s="1402"/>
      <c r="F48" s="1404"/>
      <c r="G48" s="1411"/>
      <c r="H48" s="1415"/>
      <c r="I48" s="1416"/>
      <c r="J48" s="1416"/>
      <c r="K48" s="18"/>
    </row>
    <row r="49" spans="1:11" ht="12.75">
      <c r="A49" s="163"/>
      <c r="B49" s="162" t="s">
        <v>69</v>
      </c>
      <c r="C49" s="1402"/>
      <c r="D49" s="1402"/>
      <c r="E49" s="1402"/>
      <c r="F49" s="1424"/>
      <c r="G49" s="1411"/>
      <c r="H49" s="1415"/>
      <c r="I49" s="1416"/>
      <c r="J49" s="1416"/>
      <c r="K49" s="18"/>
    </row>
    <row r="50" spans="1:11" ht="12.75">
      <c r="A50" s="163"/>
      <c r="B50" s="162" t="s">
        <v>70</v>
      </c>
      <c r="C50" s="1402"/>
      <c r="D50" s="1402"/>
      <c r="E50" s="1402"/>
      <c r="F50" s="1424"/>
      <c r="G50" s="1411"/>
      <c r="H50" s="1415"/>
      <c r="I50" s="1416"/>
      <c r="J50" s="1416"/>
      <c r="K50" s="18"/>
    </row>
    <row r="51" spans="1:11" ht="12.75">
      <c r="A51" s="163"/>
      <c r="B51" s="162" t="s">
        <v>71</v>
      </c>
      <c r="C51" s="1402"/>
      <c r="D51" s="1402"/>
      <c r="E51" s="1402"/>
      <c r="F51" s="1424"/>
      <c r="G51" s="1411"/>
      <c r="H51" s="1415"/>
      <c r="I51" s="1416"/>
      <c r="J51" s="1416"/>
      <c r="K51" s="18"/>
    </row>
    <row r="52" spans="1:11" ht="13.5" thickBot="1">
      <c r="A52" s="164"/>
      <c r="B52" s="165"/>
      <c r="C52" s="150"/>
      <c r="D52" s="150"/>
      <c r="E52" s="150"/>
      <c r="F52" s="166"/>
      <c r="G52" s="259"/>
      <c r="H52" s="346"/>
      <c r="I52" s="170"/>
      <c r="J52" s="170"/>
      <c r="K52" s="18"/>
    </row>
    <row r="53" spans="1:11" ht="15.75" thickBot="1">
      <c r="A53" s="152" t="s">
        <v>72</v>
      </c>
      <c r="B53" s="153"/>
      <c r="C53" s="154">
        <f aca="true" t="shared" si="1" ref="C53:J53">SUM(C38:C52)</f>
        <v>0</v>
      </c>
      <c r="D53" s="154">
        <f t="shared" si="1"/>
        <v>0</v>
      </c>
      <c r="E53" s="154">
        <f t="shared" si="1"/>
        <v>0</v>
      </c>
      <c r="F53" s="154">
        <f t="shared" si="1"/>
        <v>0</v>
      </c>
      <c r="G53" s="154">
        <f t="shared" si="1"/>
        <v>0</v>
      </c>
      <c r="H53" s="154"/>
      <c r="I53" s="154">
        <f t="shared" si="1"/>
        <v>0</v>
      </c>
      <c r="J53" s="154">
        <f t="shared" si="1"/>
        <v>0</v>
      </c>
      <c r="K53" s="18"/>
    </row>
    <row r="54" spans="1:11" s="467" customFormat="1" ht="12.75">
      <c r="A54" s="1429"/>
      <c r="B54" s="1430"/>
      <c r="C54" s="1431"/>
      <c r="D54" s="1432"/>
      <c r="E54" s="1433"/>
      <c r="F54" s="1431"/>
      <c r="G54" s="1431"/>
      <c r="H54" s="1434"/>
      <c r="I54" s="1435"/>
      <c r="J54" s="1436"/>
      <c r="K54" s="1437"/>
    </row>
    <row r="55" spans="1:11" s="467" customFormat="1" ht="12.75">
      <c r="A55" s="1438" t="s">
        <v>513</v>
      </c>
      <c r="B55" s="1439"/>
      <c r="C55" s="1440"/>
      <c r="D55" s="1441"/>
      <c r="E55" s="1442"/>
      <c r="F55" s="1440"/>
      <c r="G55" s="1440"/>
      <c r="H55" s="1443"/>
      <c r="I55" s="1444"/>
      <c r="J55" s="1445"/>
      <c r="K55" s="1437"/>
    </row>
    <row r="56" spans="1:11" s="467" customFormat="1" ht="12.75">
      <c r="A56" s="1446"/>
      <c r="B56" s="1447" t="s">
        <v>73</v>
      </c>
      <c r="C56" s="1448">
        <f aca="true" t="shared" si="2" ref="C56:J56">IF(C36&gt;C53,C36-C53,0)</f>
        <v>0</v>
      </c>
      <c r="D56" s="1449">
        <f t="shared" si="2"/>
        <v>0</v>
      </c>
      <c r="E56" s="1450">
        <f t="shared" si="2"/>
        <v>0</v>
      </c>
      <c r="F56" s="1448">
        <f t="shared" si="2"/>
        <v>0</v>
      </c>
      <c r="G56" s="1448">
        <f t="shared" si="2"/>
        <v>0</v>
      </c>
      <c r="H56" s="1069"/>
      <c r="I56" s="1451">
        <f t="shared" si="2"/>
        <v>0</v>
      </c>
      <c r="J56" s="1452">
        <f t="shared" si="2"/>
        <v>0</v>
      </c>
      <c r="K56" s="1437"/>
    </row>
    <row r="57" spans="1:11" s="467" customFormat="1" ht="12.75">
      <c r="A57" s="1446"/>
      <c r="B57" s="1453"/>
      <c r="C57" s="1448"/>
      <c r="D57" s="1449"/>
      <c r="E57" s="1450"/>
      <c r="F57" s="1448"/>
      <c r="G57" s="1448"/>
      <c r="H57" s="1069"/>
      <c r="I57" s="1451"/>
      <c r="J57" s="1452"/>
      <c r="K57" s="1437"/>
    </row>
    <row r="58" spans="1:11" s="467" customFormat="1" ht="12.75">
      <c r="A58" s="1446"/>
      <c r="B58" s="1447" t="s">
        <v>74</v>
      </c>
      <c r="C58" s="1448">
        <f aca="true" t="shared" si="3" ref="C58:J58">IF(C53&gt;C36,C53-C36,0)</f>
        <v>0</v>
      </c>
      <c r="D58" s="1449">
        <f t="shared" si="3"/>
        <v>0</v>
      </c>
      <c r="E58" s="1450">
        <f t="shared" si="3"/>
        <v>0</v>
      </c>
      <c r="F58" s="1448">
        <f t="shared" si="3"/>
        <v>0</v>
      </c>
      <c r="G58" s="1448">
        <f t="shared" si="3"/>
        <v>0</v>
      </c>
      <c r="H58" s="1069"/>
      <c r="I58" s="1451">
        <f t="shared" si="3"/>
        <v>0</v>
      </c>
      <c r="J58" s="1452">
        <f t="shared" si="3"/>
        <v>0</v>
      </c>
      <c r="K58" s="1437"/>
    </row>
    <row r="59" spans="1:11" s="467" customFormat="1" ht="13.5" thickBot="1">
      <c r="A59" s="1446"/>
      <c r="B59" s="1453"/>
      <c r="C59" s="1440"/>
      <c r="D59" s="1441"/>
      <c r="E59" s="1442"/>
      <c r="F59" s="1454"/>
      <c r="G59" s="1454"/>
      <c r="H59" s="1455"/>
      <c r="I59" s="1456"/>
      <c r="J59" s="1457"/>
      <c r="K59" s="1437"/>
    </row>
    <row r="60" spans="1:10" s="467" customFormat="1" ht="12.75">
      <c r="A60" s="1438" t="s">
        <v>514</v>
      </c>
      <c r="B60" s="1439"/>
      <c r="C60" s="1440"/>
      <c r="D60" s="1441"/>
      <c r="E60" s="1442"/>
      <c r="F60" s="1437"/>
      <c r="G60" s="1437"/>
      <c r="H60" s="1437"/>
      <c r="I60" s="1437"/>
      <c r="J60" s="1437"/>
    </row>
    <row r="61" spans="1:10" s="467" customFormat="1" ht="12.75">
      <c r="A61" s="1446"/>
      <c r="B61" s="1447" t="s">
        <v>73</v>
      </c>
      <c r="C61" s="1448">
        <f>C56*C11</f>
        <v>0</v>
      </c>
      <c r="D61" s="1449">
        <f>D56*D11</f>
        <v>0</v>
      </c>
      <c r="E61" s="1450">
        <f>E56*E11</f>
        <v>0</v>
      </c>
      <c r="F61" s="1437"/>
      <c r="G61" s="1437"/>
      <c r="H61" s="1437"/>
      <c r="I61" s="1437"/>
      <c r="J61" s="1437"/>
    </row>
    <row r="62" spans="1:10" s="467" customFormat="1" ht="12.75">
      <c r="A62" s="1446"/>
      <c r="B62" s="1453"/>
      <c r="C62" s="1448"/>
      <c r="D62" s="1449"/>
      <c r="E62" s="1450"/>
      <c r="F62" s="1437"/>
      <c r="G62" s="1437"/>
      <c r="H62" s="1437"/>
      <c r="I62" s="1437"/>
      <c r="J62" s="1437"/>
    </row>
    <row r="63" spans="1:10" s="467" customFormat="1" ht="12.75">
      <c r="A63" s="1446"/>
      <c r="B63" s="1447" t="s">
        <v>74</v>
      </c>
      <c r="C63" s="1448">
        <f>C58*C11</f>
        <v>0</v>
      </c>
      <c r="D63" s="1449">
        <f>D58*D11</f>
        <v>0</v>
      </c>
      <c r="E63" s="1450">
        <f>E58*E11</f>
        <v>0</v>
      </c>
      <c r="F63" s="1437"/>
      <c r="G63" s="1437"/>
      <c r="H63" s="1437"/>
      <c r="I63" s="1437"/>
      <c r="J63" s="1437"/>
    </row>
    <row r="64" spans="1:10" s="467" customFormat="1" ht="13.5" thickBot="1">
      <c r="A64" s="1458"/>
      <c r="B64" s="1459"/>
      <c r="C64" s="1454"/>
      <c r="D64" s="1460"/>
      <c r="E64" s="1461"/>
      <c r="F64" s="1437"/>
      <c r="G64" s="1437"/>
      <c r="H64" s="1437"/>
      <c r="I64" s="1437"/>
      <c r="J64" s="1437"/>
    </row>
    <row r="65" spans="1:10" s="467" customFormat="1" ht="13.5" thickBot="1">
      <c r="A65" s="1462" t="s">
        <v>1010</v>
      </c>
      <c r="B65" s="1463"/>
      <c r="C65" s="1431"/>
      <c r="D65" s="1432"/>
      <c r="E65" s="1433"/>
      <c r="F65" s="1464" t="s">
        <v>1051</v>
      </c>
      <c r="G65" s="1437"/>
      <c r="H65" s="1437"/>
      <c r="I65" s="1437"/>
      <c r="J65" s="1437"/>
    </row>
    <row r="66" spans="1:10" s="467" customFormat="1" ht="12.75">
      <c r="A66" s="1446"/>
      <c r="B66" s="1465" t="s">
        <v>515</v>
      </c>
      <c r="C66" s="1425">
        <f>-C61+C63</f>
        <v>0</v>
      </c>
      <c r="D66" s="1426">
        <f>-D61+D63</f>
        <v>0</v>
      </c>
      <c r="E66" s="1427">
        <f>-E61+E63</f>
        <v>0</v>
      </c>
      <c r="F66" s="1428">
        <f>SUM(C66:E66)</f>
        <v>0</v>
      </c>
      <c r="G66" s="1437"/>
      <c r="H66" s="1437"/>
      <c r="I66" s="1437"/>
      <c r="J66" s="1437"/>
    </row>
    <row r="67" spans="1:10" ht="12.75">
      <c r="A67" s="163"/>
      <c r="B67" s="1189" t="s">
        <v>516</v>
      </c>
      <c r="C67" s="1670"/>
      <c r="D67" s="1671"/>
      <c r="E67" s="1672"/>
      <c r="F67" s="1190">
        <f>SUM(C67:E67)</f>
        <v>0</v>
      </c>
      <c r="G67" s="18"/>
      <c r="H67" s="18"/>
      <c r="I67" s="18"/>
      <c r="J67" s="18"/>
    </row>
    <row r="68" spans="1:10" ht="13.5" thickBot="1">
      <c r="A68" s="163"/>
      <c r="B68" s="1191" t="s">
        <v>517</v>
      </c>
      <c r="C68" s="1192">
        <f>C66-C67</f>
        <v>0</v>
      </c>
      <c r="D68" s="1193">
        <f>D66-D67</f>
        <v>0</v>
      </c>
      <c r="E68" s="1194">
        <f>E66-E67</f>
        <v>0</v>
      </c>
      <c r="F68" s="1195">
        <f>F66-F67</f>
        <v>0</v>
      </c>
      <c r="G68" s="18"/>
      <c r="H68" s="18"/>
      <c r="I68" s="18"/>
      <c r="J68" s="18"/>
    </row>
    <row r="69" spans="1:6" ht="13.5" thickBot="1">
      <c r="A69" s="2457" t="s">
        <v>518</v>
      </c>
      <c r="B69" s="2458"/>
      <c r="C69" s="2458"/>
      <c r="D69" s="2458"/>
      <c r="E69" s="2458"/>
      <c r="F69" s="2459"/>
    </row>
    <row r="70" spans="1:6" ht="12.75">
      <c r="A70" s="1466"/>
      <c r="B70" s="1467"/>
      <c r="C70" s="1467"/>
      <c r="D70" s="1467"/>
      <c r="E70" s="1467"/>
      <c r="F70" s="1468"/>
    </row>
    <row r="71" spans="1:6" ht="12.75">
      <c r="A71" s="1466"/>
      <c r="B71" s="1467"/>
      <c r="C71" s="1467"/>
      <c r="D71" s="1467"/>
      <c r="E71" s="1467"/>
      <c r="F71" s="1468"/>
    </row>
    <row r="72" spans="1:6" ht="12.75">
      <c r="A72" s="1466"/>
      <c r="B72" s="1467"/>
      <c r="C72" s="1467"/>
      <c r="D72" s="1467"/>
      <c r="E72" s="1467"/>
      <c r="F72" s="1468"/>
    </row>
    <row r="73" spans="1:6" ht="12.75">
      <c r="A73" s="1466"/>
      <c r="B73" s="1467"/>
      <c r="C73" s="1467"/>
      <c r="D73" s="1467"/>
      <c r="E73" s="1467"/>
      <c r="F73" s="1468"/>
    </row>
    <row r="74" spans="1:6" ht="12.75">
      <c r="A74" s="1466"/>
      <c r="B74" s="1467"/>
      <c r="C74" s="1467"/>
      <c r="D74" s="1467"/>
      <c r="E74" s="1467"/>
      <c r="F74" s="1468"/>
    </row>
    <row r="75" spans="1:6" ht="13.5" thickBot="1">
      <c r="A75" s="1469"/>
      <c r="B75" s="1470"/>
      <c r="C75" s="1470"/>
      <c r="D75" s="1470"/>
      <c r="E75" s="1470"/>
      <c r="F75" s="1471"/>
    </row>
  </sheetData>
  <sheetProtection password="E2A3" sheet="1" objects="1" scenarios="1"/>
  <mergeCells count="1">
    <mergeCell ref="A69:F6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60" verticalDpi="360" orientation="portrait" paperSize="9" scale="67" r:id="rId1"/>
  <headerFooter alignWithMargins="0">
    <oddHeader>&amp;C&amp;"Arial,Gras"&amp;14&amp;A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42.8515625" style="0" customWidth="1"/>
    <col min="3" max="3" width="5.00390625" style="0" customWidth="1"/>
    <col min="4" max="4" width="7.57421875" style="0" customWidth="1"/>
    <col min="5" max="5" width="8.8515625" style="0" customWidth="1"/>
    <col min="6" max="6" width="13.7109375" style="925" customWidth="1"/>
  </cols>
  <sheetData>
    <row r="1" spans="1:6" ht="23.25">
      <c r="A1" s="475"/>
      <c r="B1" s="452"/>
      <c r="C1" s="452"/>
      <c r="D1" s="452"/>
      <c r="E1" s="452"/>
      <c r="F1" s="921" t="s">
        <v>912</v>
      </c>
    </row>
    <row r="2" spans="1:6" ht="7.5" customHeight="1">
      <c r="A2" s="476"/>
      <c r="B2" s="455"/>
      <c r="C2" s="455"/>
      <c r="D2" s="455"/>
      <c r="E2" s="455"/>
      <c r="F2" s="922"/>
    </row>
    <row r="3" spans="1:6" ht="12.75">
      <c r="A3" s="478" t="s">
        <v>913</v>
      </c>
      <c r="B3" s="473">
        <f>'A1'!B6:C6</f>
        <v>0</v>
      </c>
      <c r="C3" s="2162" t="s">
        <v>908</v>
      </c>
      <c r="D3" s="2163"/>
      <c r="E3" s="765"/>
      <c r="F3" s="923">
        <f>'A1'!C7</f>
        <v>0</v>
      </c>
    </row>
    <row r="4" spans="1:6" ht="12.75">
      <c r="A4" s="478" t="s">
        <v>914</v>
      </c>
      <c r="B4" s="474">
        <f>'A1'!$G$6</f>
        <v>0</v>
      </c>
      <c r="C4" s="2162" t="s">
        <v>336</v>
      </c>
      <c r="D4" s="2163"/>
      <c r="E4" s="765"/>
      <c r="F4" s="923">
        <f>'A1'!C8</f>
        <v>0</v>
      </c>
    </row>
    <row r="5" spans="1:6" ht="4.5" customHeight="1">
      <c r="A5" s="480"/>
      <c r="B5" s="458"/>
      <c r="C5" s="458"/>
      <c r="D5" s="458"/>
      <c r="E5" s="458"/>
      <c r="F5" s="924"/>
    </row>
    <row r="6" spans="1:6" ht="20.25">
      <c r="A6" s="483" t="s">
        <v>235</v>
      </c>
      <c r="B6" s="484"/>
      <c r="C6" s="485"/>
      <c r="D6" s="485"/>
      <c r="E6" s="485"/>
      <c r="F6" s="486"/>
    </row>
    <row r="7" spans="1:6" s="928" customFormat="1" ht="45" customHeight="1">
      <c r="A7" s="929" t="s">
        <v>915</v>
      </c>
      <c r="B7" s="930" t="s">
        <v>916</v>
      </c>
      <c r="C7" s="926" t="s">
        <v>327</v>
      </c>
      <c r="D7" s="927" t="s">
        <v>330</v>
      </c>
      <c r="E7" s="2164" t="s">
        <v>452</v>
      </c>
      <c r="F7" s="2165"/>
    </row>
    <row r="8" spans="1:6" ht="12.75">
      <c r="A8" s="487" t="s">
        <v>903</v>
      </c>
      <c r="B8" s="488" t="s">
        <v>904</v>
      </c>
      <c r="C8" s="1622" t="s">
        <v>325</v>
      </c>
      <c r="D8" s="489">
        <f>IF(C8="non","NF","")</f>
      </c>
      <c r="E8" s="920">
        <f>IF(D8="NF","motif ?","")</f>
      </c>
      <c r="F8" s="1802"/>
    </row>
    <row r="9" spans="1:6" ht="12.75">
      <c r="A9" s="487" t="s">
        <v>912</v>
      </c>
      <c r="B9" s="488" t="s">
        <v>235</v>
      </c>
      <c r="C9" s="1622" t="s">
        <v>325</v>
      </c>
      <c r="D9" s="489">
        <f aca="true" t="shared" si="0" ref="D9:D52">IF(C9="non","NF","")</f>
      </c>
      <c r="E9" s="920">
        <f>IF(D9="NF","motif ?","")</f>
      </c>
      <c r="F9" s="1802"/>
    </row>
    <row r="10" spans="1:6" ht="12.75">
      <c r="A10" s="487" t="s">
        <v>657</v>
      </c>
      <c r="B10" s="488" t="s">
        <v>658</v>
      </c>
      <c r="C10" s="1622" t="s">
        <v>325</v>
      </c>
      <c r="D10" s="489">
        <f t="shared" si="0"/>
      </c>
      <c r="E10" s="920">
        <f>IF(D10="NF","motif ?","")</f>
      </c>
      <c r="F10" s="1802"/>
    </row>
    <row r="11" spans="1:6" ht="12.75">
      <c r="A11" s="487" t="s">
        <v>917</v>
      </c>
      <c r="B11" s="488" t="s">
        <v>308</v>
      </c>
      <c r="C11" s="1622" t="s">
        <v>325</v>
      </c>
      <c r="D11" s="489">
        <f t="shared" si="0"/>
      </c>
      <c r="E11" s="920">
        <f aca="true" t="shared" si="1" ref="E11:E52">IF(D11="NF","motif ?","")</f>
      </c>
      <c r="F11" s="1802"/>
    </row>
    <row r="12" spans="1:6" ht="12.75">
      <c r="A12" s="487" t="s">
        <v>298</v>
      </c>
      <c r="B12" s="488" t="s">
        <v>918</v>
      </c>
      <c r="C12" s="1622" t="s">
        <v>325</v>
      </c>
      <c r="D12" s="489">
        <f t="shared" si="0"/>
      </c>
      <c r="E12" s="920">
        <f t="shared" si="1"/>
      </c>
      <c r="F12" s="1802"/>
    </row>
    <row r="13" spans="1:6" ht="12.75">
      <c r="A13" s="487" t="s">
        <v>217</v>
      </c>
      <c r="B13" s="488" t="s">
        <v>218</v>
      </c>
      <c r="C13" s="1622" t="s">
        <v>325</v>
      </c>
      <c r="D13" s="489">
        <f t="shared" si="0"/>
      </c>
      <c r="E13" s="920">
        <f t="shared" si="1"/>
      </c>
      <c r="F13" s="1802"/>
    </row>
    <row r="14" spans="1:6" ht="12.75">
      <c r="A14" s="487" t="s">
        <v>919</v>
      </c>
      <c r="B14" s="488" t="s">
        <v>920</v>
      </c>
      <c r="C14" s="1622" t="s">
        <v>325</v>
      </c>
      <c r="D14" s="489">
        <f t="shared" si="0"/>
      </c>
      <c r="E14" s="920">
        <f t="shared" si="1"/>
      </c>
      <c r="F14" s="1802"/>
    </row>
    <row r="15" spans="1:6" ht="12.75">
      <c r="A15" s="487" t="s">
        <v>921</v>
      </c>
      <c r="B15" s="488" t="s">
        <v>922</v>
      </c>
      <c r="C15" s="1622" t="s">
        <v>325</v>
      </c>
      <c r="D15" s="489">
        <f t="shared" si="0"/>
      </c>
      <c r="E15" s="920">
        <f t="shared" si="1"/>
      </c>
      <c r="F15" s="1802"/>
    </row>
    <row r="16" spans="1:6" ht="12.75">
      <c r="A16" s="487" t="s">
        <v>923</v>
      </c>
      <c r="B16" s="488" t="s">
        <v>924</v>
      </c>
      <c r="C16" s="1622" t="s">
        <v>325</v>
      </c>
      <c r="D16" s="489">
        <f t="shared" si="0"/>
      </c>
      <c r="E16" s="920">
        <f t="shared" si="1"/>
      </c>
      <c r="F16" s="1802"/>
    </row>
    <row r="17" spans="1:6" ht="12.75">
      <c r="A17" s="487" t="s">
        <v>925</v>
      </c>
      <c r="B17" s="488" t="s">
        <v>926</v>
      </c>
      <c r="C17" s="1622" t="s">
        <v>325</v>
      </c>
      <c r="D17" s="489">
        <f t="shared" si="0"/>
      </c>
      <c r="E17" s="920">
        <f t="shared" si="1"/>
      </c>
      <c r="F17" s="1802"/>
    </row>
    <row r="18" spans="1:6" ht="12.75">
      <c r="A18" s="487" t="s">
        <v>927</v>
      </c>
      <c r="B18" s="488" t="s">
        <v>928</v>
      </c>
      <c r="C18" s="1622" t="s">
        <v>325</v>
      </c>
      <c r="D18" s="489">
        <f t="shared" si="0"/>
      </c>
      <c r="E18" s="920">
        <f t="shared" si="1"/>
      </c>
      <c r="F18" s="1802"/>
    </row>
    <row r="19" spans="1:6" ht="12.75">
      <c r="A19" s="487" t="s">
        <v>929</v>
      </c>
      <c r="B19" s="488" t="s">
        <v>334</v>
      </c>
      <c r="C19" s="1622" t="s">
        <v>325</v>
      </c>
      <c r="D19" s="489">
        <f t="shared" si="0"/>
      </c>
      <c r="E19" s="920">
        <f t="shared" si="1"/>
      </c>
      <c r="F19" s="1802"/>
    </row>
    <row r="20" spans="1:6" ht="12.75">
      <c r="A20" s="487" t="s">
        <v>931</v>
      </c>
      <c r="B20" s="488" t="s">
        <v>932</v>
      </c>
      <c r="C20" s="1622" t="s">
        <v>325</v>
      </c>
      <c r="D20" s="489">
        <f t="shared" si="0"/>
      </c>
      <c r="E20" s="920">
        <f t="shared" si="1"/>
      </c>
      <c r="F20" s="1802"/>
    </row>
    <row r="21" spans="1:6" ht="12.75">
      <c r="A21" s="487" t="s">
        <v>933</v>
      </c>
      <c r="B21" s="488" t="s">
        <v>934</v>
      </c>
      <c r="C21" s="1622" t="s">
        <v>325</v>
      </c>
      <c r="D21" s="489">
        <f t="shared" si="0"/>
      </c>
      <c r="E21" s="920">
        <f t="shared" si="1"/>
      </c>
      <c r="F21" s="1802"/>
    </row>
    <row r="22" spans="1:6" ht="12.75">
      <c r="A22" s="487" t="s">
        <v>935</v>
      </c>
      <c r="B22" s="488" t="s">
        <v>936</v>
      </c>
      <c r="C22" s="1622" t="s">
        <v>325</v>
      </c>
      <c r="D22" s="489">
        <f t="shared" si="0"/>
      </c>
      <c r="E22" s="920">
        <f t="shared" si="1"/>
      </c>
      <c r="F22" s="1802"/>
    </row>
    <row r="23" spans="1:6" ht="12.75">
      <c r="A23" s="487" t="s">
        <v>714</v>
      </c>
      <c r="B23" s="488" t="s">
        <v>715</v>
      </c>
      <c r="C23" s="1622" t="s">
        <v>325</v>
      </c>
      <c r="D23" s="489">
        <f t="shared" si="0"/>
      </c>
      <c r="E23" s="920">
        <f t="shared" si="1"/>
      </c>
      <c r="F23" s="1802"/>
    </row>
    <row r="24" spans="1:6" ht="12.75">
      <c r="A24" s="487" t="s">
        <v>897</v>
      </c>
      <c r="B24" s="488" t="s">
        <v>898</v>
      </c>
      <c r="C24" s="1622" t="s">
        <v>325</v>
      </c>
      <c r="D24" s="489">
        <f t="shared" si="0"/>
      </c>
      <c r="E24" s="920">
        <f t="shared" si="1"/>
      </c>
      <c r="F24" s="1802"/>
    </row>
    <row r="25" spans="1:6" ht="12.75">
      <c r="A25" s="487" t="s">
        <v>937</v>
      </c>
      <c r="B25" s="488" t="s">
        <v>938</v>
      </c>
      <c r="C25" s="1622" t="s">
        <v>325</v>
      </c>
      <c r="D25" s="489">
        <f t="shared" si="0"/>
      </c>
      <c r="E25" s="920">
        <f t="shared" si="1"/>
      </c>
      <c r="F25" s="1802"/>
    </row>
    <row r="26" spans="1:6" ht="12.75">
      <c r="A26" s="487" t="s">
        <v>939</v>
      </c>
      <c r="B26" s="488" t="s">
        <v>940</v>
      </c>
      <c r="C26" s="1622" t="s">
        <v>325</v>
      </c>
      <c r="D26" s="489">
        <f t="shared" si="0"/>
      </c>
      <c r="E26" s="920">
        <f t="shared" si="1"/>
      </c>
      <c r="F26" s="1802"/>
    </row>
    <row r="27" spans="1:6" ht="12.75">
      <c r="A27" s="487" t="s">
        <v>941</v>
      </c>
      <c r="B27" s="488" t="s">
        <v>942</v>
      </c>
      <c r="C27" s="1622" t="s">
        <v>325</v>
      </c>
      <c r="D27" s="489">
        <f t="shared" si="0"/>
      </c>
      <c r="E27" s="920">
        <f t="shared" si="1"/>
      </c>
      <c r="F27" s="1802"/>
    </row>
    <row r="28" spans="1:6" ht="12.75">
      <c r="A28" s="487" t="s">
        <v>943</v>
      </c>
      <c r="B28" s="488" t="s">
        <v>944</v>
      </c>
      <c r="C28" s="1622" t="s">
        <v>325</v>
      </c>
      <c r="D28" s="489">
        <f t="shared" si="0"/>
      </c>
      <c r="E28" s="920">
        <f t="shared" si="1"/>
      </c>
      <c r="F28" s="1802"/>
    </row>
    <row r="29" spans="1:6" ht="12.75">
      <c r="A29" s="487" t="s">
        <v>945</v>
      </c>
      <c r="B29" s="488" t="s">
        <v>946</v>
      </c>
      <c r="C29" s="1622" t="s">
        <v>325</v>
      </c>
      <c r="D29" s="489">
        <f t="shared" si="0"/>
      </c>
      <c r="E29" s="920">
        <f t="shared" si="1"/>
      </c>
      <c r="F29" s="1802"/>
    </row>
    <row r="30" spans="1:6" ht="12.75">
      <c r="A30" s="487" t="s">
        <v>947</v>
      </c>
      <c r="B30" s="488" t="s">
        <v>948</v>
      </c>
      <c r="C30" s="1622" t="s">
        <v>325</v>
      </c>
      <c r="D30" s="489">
        <f t="shared" si="0"/>
      </c>
      <c r="E30" s="920">
        <f t="shared" si="1"/>
      </c>
      <c r="F30" s="1802"/>
    </row>
    <row r="31" spans="1:6" ht="12.75">
      <c r="A31" s="487" t="s">
        <v>696</v>
      </c>
      <c r="B31" s="488" t="s">
        <v>698</v>
      </c>
      <c r="C31" s="1622" t="s">
        <v>325</v>
      </c>
      <c r="D31" s="489">
        <f t="shared" si="0"/>
      </c>
      <c r="E31" s="920">
        <f t="shared" si="1"/>
      </c>
      <c r="F31" s="1802"/>
    </row>
    <row r="32" spans="1:6" ht="12.75">
      <c r="A32" s="487" t="s">
        <v>949</v>
      </c>
      <c r="B32" s="488" t="s">
        <v>950</v>
      </c>
      <c r="C32" s="1622" t="s">
        <v>325</v>
      </c>
      <c r="D32" s="489">
        <f t="shared" si="0"/>
      </c>
      <c r="E32" s="920">
        <f t="shared" si="1"/>
      </c>
      <c r="F32" s="1802"/>
    </row>
    <row r="33" spans="1:6" ht="12.75">
      <c r="A33" s="487" t="s">
        <v>951</v>
      </c>
      <c r="B33" s="488" t="s">
        <v>952</v>
      </c>
      <c r="C33" s="1622" t="s">
        <v>325</v>
      </c>
      <c r="D33" s="489">
        <f t="shared" si="0"/>
      </c>
      <c r="E33" s="920">
        <f t="shared" si="1"/>
      </c>
      <c r="F33" s="1802"/>
    </row>
    <row r="34" spans="1:6" ht="12.75">
      <c r="A34" s="487" t="s">
        <v>953</v>
      </c>
      <c r="B34" s="488" t="s">
        <v>954</v>
      </c>
      <c r="C34" s="1622" t="s">
        <v>325</v>
      </c>
      <c r="D34" s="489">
        <f t="shared" si="0"/>
      </c>
      <c r="E34" s="920">
        <f t="shared" si="1"/>
      </c>
      <c r="F34" s="1802"/>
    </row>
    <row r="35" spans="1:6" ht="12.75">
      <c r="A35" s="487" t="s">
        <v>955</v>
      </c>
      <c r="B35" s="488" t="s">
        <v>956</v>
      </c>
      <c r="C35" s="1622" t="s">
        <v>325</v>
      </c>
      <c r="D35" s="489">
        <f t="shared" si="0"/>
      </c>
      <c r="E35" s="920">
        <f t="shared" si="1"/>
      </c>
      <c r="F35" s="1802"/>
    </row>
    <row r="36" spans="1:6" ht="12.75">
      <c r="A36" s="487" t="s">
        <v>957</v>
      </c>
      <c r="B36" s="488" t="s">
        <v>958</v>
      </c>
      <c r="C36" s="1622" t="s">
        <v>325</v>
      </c>
      <c r="D36" s="489">
        <f t="shared" si="0"/>
      </c>
      <c r="E36" s="920">
        <f t="shared" si="1"/>
      </c>
      <c r="F36" s="1802"/>
    </row>
    <row r="37" spans="1:6" ht="12.75">
      <c r="A37" s="487" t="s">
        <v>959</v>
      </c>
      <c r="B37" s="488" t="s">
        <v>335</v>
      </c>
      <c r="C37" s="1622" t="s">
        <v>325</v>
      </c>
      <c r="D37" s="489">
        <f t="shared" si="0"/>
      </c>
      <c r="E37" s="920">
        <f t="shared" si="1"/>
      </c>
      <c r="F37" s="1802"/>
    </row>
    <row r="38" spans="1:6" ht="12.75">
      <c r="A38" s="487" t="s">
        <v>961</v>
      </c>
      <c r="B38" s="488" t="s">
        <v>962</v>
      </c>
      <c r="C38" s="1622" t="s">
        <v>325</v>
      </c>
      <c r="D38" s="489">
        <f t="shared" si="0"/>
      </c>
      <c r="E38" s="920">
        <f t="shared" si="1"/>
      </c>
      <c r="F38" s="1802"/>
    </row>
    <row r="39" spans="1:6" ht="12.75">
      <c r="A39" s="487" t="s">
        <v>963</v>
      </c>
      <c r="B39" s="488" t="s">
        <v>964</v>
      </c>
      <c r="C39" s="1622" t="s">
        <v>325</v>
      </c>
      <c r="D39" s="489">
        <f t="shared" si="0"/>
      </c>
      <c r="E39" s="920">
        <f t="shared" si="1"/>
      </c>
      <c r="F39" s="1802"/>
    </row>
    <row r="40" spans="1:6" ht="12.75">
      <c r="A40" s="487" t="s">
        <v>965</v>
      </c>
      <c r="B40" s="488" t="s">
        <v>283</v>
      </c>
      <c r="C40" s="1622" t="s">
        <v>325</v>
      </c>
      <c r="D40" s="489">
        <f t="shared" si="0"/>
      </c>
      <c r="E40" s="920">
        <f t="shared" si="1"/>
      </c>
      <c r="F40" s="1802"/>
    </row>
    <row r="41" spans="1:6" ht="12.75">
      <c r="A41" s="487" t="s">
        <v>966</v>
      </c>
      <c r="B41" s="488" t="s">
        <v>967</v>
      </c>
      <c r="C41" s="1622" t="s">
        <v>325</v>
      </c>
      <c r="D41" s="489">
        <f t="shared" si="0"/>
      </c>
      <c r="E41" s="920">
        <f t="shared" si="1"/>
      </c>
      <c r="F41" s="1802"/>
    </row>
    <row r="42" spans="1:6" ht="12.75">
      <c r="A42" s="487" t="s">
        <v>968</v>
      </c>
      <c r="B42" s="488" t="s">
        <v>969</v>
      </c>
      <c r="C42" s="1622" t="s">
        <v>325</v>
      </c>
      <c r="D42" s="489">
        <f t="shared" si="0"/>
      </c>
      <c r="E42" s="920">
        <f t="shared" si="1"/>
      </c>
      <c r="F42" s="1802"/>
    </row>
    <row r="43" spans="1:6" ht="12.75">
      <c r="A43" s="487" t="s">
        <v>970</v>
      </c>
      <c r="B43" s="488" t="s">
        <v>525</v>
      </c>
      <c r="C43" s="1622" t="s">
        <v>325</v>
      </c>
      <c r="D43" s="489">
        <f t="shared" si="0"/>
      </c>
      <c r="E43" s="920">
        <f t="shared" si="1"/>
      </c>
      <c r="F43" s="1802"/>
    </row>
    <row r="44" spans="1:6" ht="12.75">
      <c r="A44" s="487" t="s">
        <v>971</v>
      </c>
      <c r="B44" s="488" t="s">
        <v>972</v>
      </c>
      <c r="C44" s="1622" t="s">
        <v>325</v>
      </c>
      <c r="D44" s="489">
        <f t="shared" si="0"/>
      </c>
      <c r="E44" s="920">
        <f t="shared" si="1"/>
      </c>
      <c r="F44" s="1802"/>
    </row>
    <row r="45" spans="1:6" ht="12.75">
      <c r="A45" s="487" t="s">
        <v>973</v>
      </c>
      <c r="B45" s="488" t="s">
        <v>974</v>
      </c>
      <c r="C45" s="1622" t="s">
        <v>325</v>
      </c>
      <c r="D45" s="489">
        <f t="shared" si="0"/>
      </c>
      <c r="E45" s="920">
        <f t="shared" si="1"/>
      </c>
      <c r="F45" s="1802"/>
    </row>
    <row r="46" spans="1:6" ht="12.75">
      <c r="A46" s="487" t="s">
        <v>975</v>
      </c>
      <c r="B46" s="488" t="s">
        <v>976</v>
      </c>
      <c r="C46" s="1622" t="s">
        <v>325</v>
      </c>
      <c r="D46" s="489">
        <f t="shared" si="0"/>
      </c>
      <c r="E46" s="920">
        <f t="shared" si="1"/>
      </c>
      <c r="F46" s="1802"/>
    </row>
    <row r="47" spans="1:6" ht="12.75">
      <c r="A47" s="487" t="s">
        <v>977</v>
      </c>
      <c r="B47" s="488" t="s">
        <v>978</v>
      </c>
      <c r="C47" s="1622" t="s">
        <v>325</v>
      </c>
      <c r="D47" s="489">
        <f t="shared" si="0"/>
      </c>
      <c r="E47" s="920">
        <f t="shared" si="1"/>
      </c>
      <c r="F47" s="1802"/>
    </row>
    <row r="48" spans="1:6" ht="12.75">
      <c r="A48" s="487" t="s">
        <v>979</v>
      </c>
      <c r="B48" s="488" t="s">
        <v>980</v>
      </c>
      <c r="C48" s="1622" t="s">
        <v>325</v>
      </c>
      <c r="D48" s="489">
        <f t="shared" si="0"/>
      </c>
      <c r="E48" s="920">
        <f t="shared" si="1"/>
      </c>
      <c r="F48" s="1802"/>
    </row>
    <row r="49" spans="1:6" ht="12.75">
      <c r="A49" s="487" t="s">
        <v>981</v>
      </c>
      <c r="B49" s="488" t="s">
        <v>982</v>
      </c>
      <c r="C49" s="1622" t="s">
        <v>325</v>
      </c>
      <c r="D49" s="489">
        <f t="shared" si="0"/>
      </c>
      <c r="E49" s="920">
        <f t="shared" si="1"/>
      </c>
      <c r="F49" s="1802"/>
    </row>
    <row r="50" spans="1:6" ht="12.75">
      <c r="A50" s="487" t="s">
        <v>281</v>
      </c>
      <c r="B50" s="488" t="s">
        <v>282</v>
      </c>
      <c r="C50" s="1622" t="s">
        <v>325</v>
      </c>
      <c r="D50" s="489">
        <f t="shared" si="0"/>
      </c>
      <c r="E50" s="920">
        <f t="shared" si="1"/>
      </c>
      <c r="F50" s="1802"/>
    </row>
    <row r="51" spans="1:6" ht="12.75">
      <c r="A51" s="487" t="s">
        <v>835</v>
      </c>
      <c r="B51" s="488" t="s">
        <v>599</v>
      </c>
      <c r="C51" s="1622" t="s">
        <v>325</v>
      </c>
      <c r="D51" s="489">
        <f t="shared" si="0"/>
      </c>
      <c r="E51" s="920">
        <f t="shared" si="1"/>
      </c>
      <c r="F51" s="1802"/>
    </row>
    <row r="52" spans="1:6" ht="12.75">
      <c r="A52" s="487" t="s">
        <v>839</v>
      </c>
      <c r="B52" s="488" t="s">
        <v>600</v>
      </c>
      <c r="C52" s="1622" t="s">
        <v>325</v>
      </c>
      <c r="D52" s="489">
        <f t="shared" si="0"/>
      </c>
      <c r="E52" s="920">
        <f t="shared" si="1"/>
      </c>
      <c r="F52" s="1802"/>
    </row>
    <row r="53" spans="1:6" ht="12.75">
      <c r="A53" s="487" t="s">
        <v>703</v>
      </c>
      <c r="B53" s="488" t="s">
        <v>983</v>
      </c>
      <c r="C53" s="1622" t="s">
        <v>325</v>
      </c>
      <c r="D53" s="489">
        <f>IF(C53="non","NF","")</f>
      </c>
      <c r="E53" s="920">
        <f>IF(D53="NF","motif ?","")</f>
      </c>
      <c r="F53" s="1802"/>
    </row>
    <row r="54" spans="1:6" ht="14.25">
      <c r="A54" s="2166" t="s">
        <v>646</v>
      </c>
      <c r="B54" s="2167"/>
      <c r="C54" s="2167"/>
      <c r="D54" s="2168"/>
      <c r="E54" s="2168"/>
      <c r="F54" s="2169"/>
    </row>
    <row r="55" spans="1:6" ht="12.75">
      <c r="A55" s="1861"/>
      <c r="B55" s="1862"/>
      <c r="C55" s="1859"/>
      <c r="D55" s="1860"/>
      <c r="E55" s="1860"/>
      <c r="F55" s="2124"/>
    </row>
    <row r="56" spans="1:6" ht="13.5" thickBot="1">
      <c r="A56" s="1863"/>
      <c r="B56" s="1864"/>
      <c r="C56" s="1865"/>
      <c r="D56" s="1866"/>
      <c r="E56" s="1866"/>
      <c r="F56" s="2125"/>
    </row>
    <row r="95" ht="12.75">
      <c r="B95" t="s">
        <v>501</v>
      </c>
    </row>
    <row r="96" ht="12.75">
      <c r="B96" t="s">
        <v>331</v>
      </c>
    </row>
    <row r="97" spans="1:2" ht="12.75">
      <c r="A97" t="s">
        <v>325</v>
      </c>
      <c r="B97" t="s">
        <v>332</v>
      </c>
    </row>
    <row r="98" spans="1:2" ht="12.75">
      <c r="A98" t="s">
        <v>326</v>
      </c>
      <c r="B98" t="s">
        <v>502</v>
      </c>
    </row>
    <row r="99" ht="12.75">
      <c r="B99" t="s">
        <v>333</v>
      </c>
    </row>
    <row r="100" ht="12.75">
      <c r="B100" t="s">
        <v>570</v>
      </c>
    </row>
  </sheetData>
  <sheetProtection password="E2A3" sheet="1" objects="1" scenarios="1"/>
  <mergeCells count="4">
    <mergeCell ref="C3:D3"/>
    <mergeCell ref="C4:D4"/>
    <mergeCell ref="E7:F7"/>
    <mergeCell ref="A54:F54"/>
  </mergeCells>
  <conditionalFormatting sqref="F8:F53">
    <cfRule type="expression" priority="1" dxfId="0" stopIfTrue="1">
      <formula>E8="motif ?"</formula>
    </cfRule>
  </conditionalFormatting>
  <conditionalFormatting sqref="B55:B56 B8:B53">
    <cfRule type="expression" priority="2" dxfId="87" stopIfTrue="1">
      <formula>F8="dérogation"</formula>
    </cfRule>
  </conditionalFormatting>
  <dataValidations count="2">
    <dataValidation type="list" allowBlank="1" showInputMessage="1" showErrorMessage="1" sqref="C55:C56 C8:C53">
      <formula1>$A$97:$A$98</formula1>
    </dataValidation>
    <dataValidation type="list" allowBlank="1" showInputMessage="1" showErrorMessage="1" sqref="F8:F53">
      <formula1>$B$95:$B$100</formula1>
    </dataValidation>
  </dataValidations>
  <printOptions horizontalCentered="1"/>
  <pageMargins left="0.3937007874015748" right="0.3937007874015748" top="0.5511811023622047" bottom="0.5905511811023623" header="0.2755905511811024" footer="0.5118110236220472"/>
  <pageSetup horizontalDpi="300" verticalDpi="300" orientation="portrait" paperSize="9" r:id="rId1"/>
  <headerFooter alignWithMargins="0">
    <oddHeader>&amp;C&amp;"Arial,Gras"&amp;14&amp;A</oddHeader>
    <oddFooter>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2"/>
  <sheetViews>
    <sheetView showZeros="0" zoomScalePageLayoutView="0" workbookViewId="0" topLeftCell="A1">
      <selection activeCell="A12" sqref="A12"/>
    </sheetView>
  </sheetViews>
  <sheetFormatPr defaultColWidth="11.421875" defaultRowHeight="12.75"/>
  <cols>
    <col min="1" max="1" width="10.7109375" style="12" customWidth="1"/>
    <col min="2" max="2" width="29.140625" style="11" customWidth="1"/>
    <col min="3" max="7" width="13.28125" style="11" customWidth="1"/>
    <col min="8" max="9" width="15.7109375" style="11" customWidth="1"/>
  </cols>
  <sheetData>
    <row r="1" spans="1:9" s="270" customFormat="1" ht="33" customHeight="1">
      <c r="A1" s="267"/>
      <c r="B1" s="1472" t="s">
        <v>557</v>
      </c>
      <c r="C1" s="268"/>
      <c r="D1" s="269"/>
      <c r="E1" s="269"/>
      <c r="F1" s="269"/>
      <c r="G1" s="1388" t="s">
        <v>553</v>
      </c>
      <c r="H1" s="1373" t="s">
        <v>315</v>
      </c>
      <c r="I1" s="430" t="s">
        <v>75</v>
      </c>
    </row>
    <row r="2" spans="1:9" s="270" customFormat="1" ht="12.75" customHeight="1">
      <c r="A2" s="271"/>
      <c r="B2" s="272"/>
      <c r="C2" s="272"/>
      <c r="D2" s="273"/>
      <c r="E2" s="273"/>
      <c r="F2" s="273"/>
      <c r="G2" s="273"/>
      <c r="H2" s="64" t="s">
        <v>550</v>
      </c>
      <c r="I2" s="1303" t="s">
        <v>551</v>
      </c>
    </row>
    <row r="3" spans="1:9" s="270" customFormat="1" ht="12.75" customHeight="1">
      <c r="A3" s="34" t="s">
        <v>913</v>
      </c>
      <c r="B3" s="35">
        <f>'A1'!$B$6</f>
        <v>0</v>
      </c>
      <c r="C3" s="35"/>
      <c r="D3" s="64" t="s">
        <v>269</v>
      </c>
      <c r="E3" s="431"/>
      <c r="F3" s="64"/>
      <c r="G3" s="64"/>
      <c r="H3" s="64" t="s">
        <v>908</v>
      </c>
      <c r="I3" s="38">
        <f>'A1'!$C$7</f>
        <v>0</v>
      </c>
    </row>
    <row r="4" spans="1:9" s="270" customFormat="1" ht="12.75" customHeight="1">
      <c r="A4" s="34" t="s">
        <v>914</v>
      </c>
      <c r="B4" s="39">
        <f>'A1'!$G$6</f>
        <v>0</v>
      </c>
      <c r="C4" s="39"/>
      <c r="D4" s="64" t="s">
        <v>270</v>
      </c>
      <c r="E4" s="432"/>
      <c r="F4" s="106"/>
      <c r="G4" s="106"/>
      <c r="H4" s="106" t="s">
        <v>910</v>
      </c>
      <c r="I4" s="102">
        <f>'A1'!$C$8</f>
        <v>0</v>
      </c>
    </row>
    <row r="5" spans="1:9" s="270" customFormat="1" ht="12.75" customHeight="1" thickBot="1">
      <c r="A5" s="433"/>
      <c r="B5" s="274"/>
      <c r="C5" s="434"/>
      <c r="D5" s="435"/>
      <c r="E5" s="435"/>
      <c r="F5" s="435"/>
      <c r="G5" s="435"/>
      <c r="H5" s="435"/>
      <c r="I5" s="436"/>
    </row>
    <row r="6" spans="1:9" s="23" customFormat="1" ht="18" customHeight="1">
      <c r="A6" s="1199" t="s">
        <v>962</v>
      </c>
      <c r="B6" s="1200"/>
      <c r="C6" s="1201"/>
      <c r="D6" s="1200"/>
      <c r="E6" s="1200"/>
      <c r="F6" s="1200"/>
      <c r="G6" s="1200"/>
      <c r="H6" s="1200"/>
      <c r="I6" s="1202"/>
    </row>
    <row r="7" spans="1:9" s="23" customFormat="1" ht="9" customHeight="1">
      <c r="A7" s="1038"/>
      <c r="B7" s="1198"/>
      <c r="C7" s="1198"/>
      <c r="D7" s="1198"/>
      <c r="E7" s="1198"/>
      <c r="F7" s="1198"/>
      <c r="G7" s="1198"/>
      <c r="H7" s="1198"/>
      <c r="I7" s="1203"/>
    </row>
    <row r="8" spans="1:9" s="23" customFormat="1" ht="18" customHeight="1" thickBot="1">
      <c r="A8" s="1204" t="s">
        <v>512</v>
      </c>
      <c r="B8" s="1205"/>
      <c r="C8" s="1205"/>
      <c r="D8" s="1206"/>
      <c r="E8" s="1207"/>
      <c r="F8" s="1208"/>
      <c r="G8" s="1208"/>
      <c r="H8" s="1208"/>
      <c r="I8" s="1209"/>
    </row>
    <row r="9" spans="1:9" s="279" customFormat="1" ht="12" customHeight="1">
      <c r="A9" s="275"/>
      <c r="B9" s="276"/>
      <c r="C9" s="356"/>
      <c r="D9" s="277" t="s">
        <v>76</v>
      </c>
      <c r="E9" s="350"/>
      <c r="F9" s="350"/>
      <c r="G9" s="278"/>
      <c r="H9" s="359" t="s">
        <v>42</v>
      </c>
      <c r="I9" s="360" t="s">
        <v>43</v>
      </c>
    </row>
    <row r="10" spans="1:9" s="279" customFormat="1" ht="12" customHeight="1">
      <c r="A10" s="280" t="s">
        <v>77</v>
      </c>
      <c r="B10" s="281" t="s">
        <v>78</v>
      </c>
      <c r="C10" s="281" t="s">
        <v>1050</v>
      </c>
      <c r="D10" s="281" t="s">
        <v>79</v>
      </c>
      <c r="E10" s="281" t="s">
        <v>79</v>
      </c>
      <c r="F10" s="281" t="s">
        <v>40</v>
      </c>
      <c r="G10" s="281" t="s">
        <v>80</v>
      </c>
      <c r="H10" s="358" t="s">
        <v>46</v>
      </c>
      <c r="I10" s="357" t="s">
        <v>47</v>
      </c>
    </row>
    <row r="11" spans="1:9" s="279" customFormat="1" ht="12" customHeight="1">
      <c r="A11" s="282"/>
      <c r="B11" s="283" t="s">
        <v>81</v>
      </c>
      <c r="C11" s="284"/>
      <c r="D11" s="413">
        <v>0.196</v>
      </c>
      <c r="E11" s="413">
        <v>0.055</v>
      </c>
      <c r="F11" s="285"/>
      <c r="G11" s="285"/>
      <c r="H11" s="285"/>
      <c r="I11" s="363"/>
    </row>
    <row r="12" spans="1:9" s="290" customFormat="1" ht="12" customHeight="1">
      <c r="A12" s="286"/>
      <c r="B12" s="287"/>
      <c r="C12" s="288"/>
      <c r="D12" s="289"/>
      <c r="E12" s="289"/>
      <c r="F12" s="289"/>
      <c r="G12" s="289"/>
      <c r="H12" s="361"/>
      <c r="I12" s="364"/>
    </row>
    <row r="13" spans="1:9" s="290" customFormat="1" ht="12" customHeight="1">
      <c r="A13" s="286"/>
      <c r="B13" s="287"/>
      <c r="C13" s="288"/>
      <c r="D13" s="289"/>
      <c r="E13" s="289"/>
      <c r="F13" s="289"/>
      <c r="G13" s="289"/>
      <c r="H13" s="361"/>
      <c r="I13" s="364"/>
    </row>
    <row r="14" spans="1:9" s="290" customFormat="1" ht="12" customHeight="1">
      <c r="A14" s="286"/>
      <c r="B14" s="287"/>
      <c r="C14" s="288"/>
      <c r="D14" s="289"/>
      <c r="E14" s="289"/>
      <c r="F14" s="289"/>
      <c r="G14" s="289"/>
      <c r="H14" s="361"/>
      <c r="I14" s="364"/>
    </row>
    <row r="15" spans="1:9" s="290" customFormat="1" ht="12" customHeight="1">
      <c r="A15" s="286"/>
      <c r="B15" s="287"/>
      <c r="C15" s="288"/>
      <c r="D15" s="289"/>
      <c r="E15" s="289"/>
      <c r="F15" s="289"/>
      <c r="G15" s="289">
        <v>0</v>
      </c>
      <c r="H15" s="361"/>
      <c r="I15" s="364"/>
    </row>
    <row r="16" spans="1:9" s="290" customFormat="1" ht="12" customHeight="1">
      <c r="A16" s="286"/>
      <c r="B16" s="287"/>
      <c r="C16" s="291"/>
      <c r="D16" s="1868"/>
      <c r="E16" s="1868"/>
      <c r="F16" s="1868"/>
      <c r="G16" s="1868"/>
      <c r="H16" s="1869"/>
      <c r="I16" s="364"/>
    </row>
    <row r="17" spans="1:9" s="290" customFormat="1" ht="12" customHeight="1">
      <c r="A17" s="286"/>
      <c r="B17" s="287"/>
      <c r="C17" s="291"/>
      <c r="D17" s="1868"/>
      <c r="E17" s="1868"/>
      <c r="F17" s="1868"/>
      <c r="G17" s="1868"/>
      <c r="H17" s="1869"/>
      <c r="I17" s="364"/>
    </row>
    <row r="18" spans="1:9" s="290" customFormat="1" ht="12" customHeight="1" thickBot="1">
      <c r="A18" s="286"/>
      <c r="B18" s="287"/>
      <c r="C18" s="291"/>
      <c r="D18" s="292"/>
      <c r="E18" s="292"/>
      <c r="F18" s="292"/>
      <c r="G18" s="292"/>
      <c r="H18" s="362"/>
      <c r="I18" s="364"/>
    </row>
    <row r="19" spans="1:9" s="416" customFormat="1" ht="12" customHeight="1" thickBot="1">
      <c r="A19" s="293"/>
      <c r="B19" s="294" t="s">
        <v>82</v>
      </c>
      <c r="C19" s="295">
        <f>+D19+E19</f>
        <v>0</v>
      </c>
      <c r="D19" s="295">
        <f aca="true" t="shared" si="0" ref="D19:I19">SUM(D12:D18)</f>
        <v>0</v>
      </c>
      <c r="E19" s="295">
        <f t="shared" si="0"/>
        <v>0</v>
      </c>
      <c r="F19" s="295">
        <f t="shared" si="0"/>
        <v>0</v>
      </c>
      <c r="G19" s="295">
        <f t="shared" si="0"/>
        <v>0</v>
      </c>
      <c r="H19" s="295">
        <f t="shared" si="0"/>
        <v>0</v>
      </c>
      <c r="I19" s="415">
        <f t="shared" si="0"/>
        <v>0</v>
      </c>
    </row>
    <row r="20" spans="1:9" s="290" customFormat="1" ht="12" customHeight="1">
      <c r="A20" s="296"/>
      <c r="B20" s="297"/>
      <c r="C20" s="298"/>
      <c r="D20" s="299"/>
      <c r="E20" s="299"/>
      <c r="F20" s="299"/>
      <c r="G20" s="299"/>
      <c r="H20" s="299"/>
      <c r="I20" s="299"/>
    </row>
    <row r="21" spans="1:9" s="290" customFormat="1" ht="12" customHeight="1">
      <c r="A21" s="296"/>
      <c r="B21" s="300"/>
      <c r="C21" s="322" t="s">
        <v>83</v>
      </c>
      <c r="D21" s="414">
        <f aca="true" t="shared" si="1" ref="D21:I21">D19+(D19*D11)</f>
        <v>0</v>
      </c>
      <c r="E21" s="414">
        <f t="shared" si="1"/>
        <v>0</v>
      </c>
      <c r="F21" s="414">
        <f t="shared" si="1"/>
        <v>0</v>
      </c>
      <c r="G21" s="414">
        <f t="shared" si="1"/>
        <v>0</v>
      </c>
      <c r="H21" s="414">
        <f t="shared" si="1"/>
        <v>0</v>
      </c>
      <c r="I21" s="365">
        <f t="shared" si="1"/>
        <v>0</v>
      </c>
    </row>
    <row r="22" spans="1:9" s="290" customFormat="1" ht="12" customHeight="1">
      <c r="A22" s="296"/>
      <c r="B22" s="301" t="s">
        <v>84</v>
      </c>
      <c r="C22" s="302"/>
      <c r="D22" s="303"/>
      <c r="E22" s="303"/>
      <c r="F22" s="303"/>
      <c r="G22" s="303"/>
      <c r="H22" s="303"/>
      <c r="I22" s="364"/>
    </row>
    <row r="23" spans="1:9" s="290" customFormat="1" ht="12" customHeight="1">
      <c r="A23" s="296"/>
      <c r="B23" s="304"/>
      <c r="C23" s="305"/>
      <c r="D23" s="306"/>
      <c r="E23" s="306"/>
      <c r="F23" s="306"/>
      <c r="G23" s="306"/>
      <c r="H23" s="306"/>
      <c r="I23" s="364"/>
    </row>
    <row r="24" spans="1:9" s="290" customFormat="1" ht="12" customHeight="1">
      <c r="A24" s="286"/>
      <c r="B24" s="307" t="s">
        <v>85</v>
      </c>
      <c r="C24" s="308"/>
      <c r="D24" s="289"/>
      <c r="E24" s="289"/>
      <c r="F24" s="289"/>
      <c r="G24" s="289"/>
      <c r="H24" s="289"/>
      <c r="I24" s="364"/>
    </row>
    <row r="25" spans="1:9" s="290" customFormat="1" ht="12" customHeight="1">
      <c r="A25" s="286"/>
      <c r="B25" s="307" t="s">
        <v>86</v>
      </c>
      <c r="C25" s="308"/>
      <c r="D25" s="289"/>
      <c r="E25" s="289"/>
      <c r="F25" s="289"/>
      <c r="G25" s="289"/>
      <c r="H25" s="289"/>
      <c r="I25" s="364"/>
    </row>
    <row r="26" spans="1:9" s="290" customFormat="1" ht="12" customHeight="1">
      <c r="A26" s="286"/>
      <c r="B26" s="307" t="s">
        <v>87</v>
      </c>
      <c r="C26" s="308"/>
      <c r="D26" s="289"/>
      <c r="E26" s="289"/>
      <c r="F26" s="289"/>
      <c r="G26" s="289"/>
      <c r="H26" s="289"/>
      <c r="I26" s="364"/>
    </row>
    <row r="27" spans="1:9" s="290" customFormat="1" ht="12" customHeight="1">
      <c r="A27" s="286"/>
      <c r="B27" s="307" t="s">
        <v>88</v>
      </c>
      <c r="C27" s="308"/>
      <c r="D27" s="289"/>
      <c r="E27" s="289"/>
      <c r="F27" s="289"/>
      <c r="G27" s="289"/>
      <c r="H27" s="289"/>
      <c r="I27" s="364"/>
    </row>
    <row r="28" spans="1:9" s="290" customFormat="1" ht="12" customHeight="1">
      <c r="A28" s="286"/>
      <c r="B28" s="307" t="s">
        <v>89</v>
      </c>
      <c r="C28" s="308"/>
      <c r="D28" s="289"/>
      <c r="E28" s="289"/>
      <c r="F28" s="289"/>
      <c r="G28" s="289"/>
      <c r="H28" s="289"/>
      <c r="I28" s="364"/>
    </row>
    <row r="29" spans="1:9" s="290" customFormat="1" ht="12" customHeight="1">
      <c r="A29" s="286"/>
      <c r="B29" s="307" t="s">
        <v>90</v>
      </c>
      <c r="C29" s="308"/>
      <c r="D29" s="289"/>
      <c r="E29" s="289"/>
      <c r="F29" s="289"/>
      <c r="G29" s="289"/>
      <c r="H29" s="289"/>
      <c r="I29" s="364"/>
    </row>
    <row r="30" spans="1:9" s="290" customFormat="1" ht="12" customHeight="1">
      <c r="A30" s="286"/>
      <c r="B30" s="307" t="s">
        <v>91</v>
      </c>
      <c r="C30" s="308"/>
      <c r="D30" s="289"/>
      <c r="E30" s="289"/>
      <c r="F30" s="289"/>
      <c r="G30" s="289"/>
      <c r="H30" s="289"/>
      <c r="I30" s="364"/>
    </row>
    <row r="31" spans="1:9" s="290" customFormat="1" ht="12" customHeight="1">
      <c r="A31" s="286"/>
      <c r="B31" s="307" t="s">
        <v>92</v>
      </c>
      <c r="C31" s="308"/>
      <c r="D31" s="289"/>
      <c r="E31" s="289"/>
      <c r="F31" s="289"/>
      <c r="G31" s="289"/>
      <c r="H31" s="289"/>
      <c r="I31" s="364"/>
    </row>
    <row r="32" spans="1:9" s="290" customFormat="1" ht="12" customHeight="1">
      <c r="A32" s="286"/>
      <c r="B32" s="309"/>
      <c r="C32" s="308"/>
      <c r="D32" s="289"/>
      <c r="E32" s="289"/>
      <c r="F32" s="289"/>
      <c r="G32" s="289"/>
      <c r="H32" s="289"/>
      <c r="I32" s="364"/>
    </row>
    <row r="33" spans="1:9" s="290" customFormat="1" ht="12" customHeight="1">
      <c r="A33" s="310"/>
      <c r="B33" s="311" t="s">
        <v>93</v>
      </c>
      <c r="C33" s="312"/>
      <c r="D33" s="313"/>
      <c r="E33" s="313"/>
      <c r="F33" s="313"/>
      <c r="G33" s="313"/>
      <c r="H33" s="313"/>
      <c r="I33" s="364"/>
    </row>
    <row r="34" spans="1:9" s="290" customFormat="1" ht="12" customHeight="1">
      <c r="A34" s="286"/>
      <c r="B34" s="309"/>
      <c r="C34" s="308"/>
      <c r="D34" s="289"/>
      <c r="E34" s="289"/>
      <c r="F34" s="289"/>
      <c r="G34" s="289"/>
      <c r="H34" s="289"/>
      <c r="I34" s="364"/>
    </row>
    <row r="35" spans="1:9" s="290" customFormat="1" ht="12" customHeight="1">
      <c r="A35" s="286"/>
      <c r="B35" s="307" t="s">
        <v>94</v>
      </c>
      <c r="C35" s="308"/>
      <c r="D35" s="289"/>
      <c r="E35" s="289"/>
      <c r="F35" s="289"/>
      <c r="G35" s="289"/>
      <c r="H35" s="289"/>
      <c r="I35" s="364"/>
    </row>
    <row r="36" spans="1:9" s="290" customFormat="1" ht="12" customHeight="1">
      <c r="A36" s="286"/>
      <c r="B36" s="307" t="s">
        <v>95</v>
      </c>
      <c r="C36" s="308"/>
      <c r="D36" s="289"/>
      <c r="E36" s="289"/>
      <c r="F36" s="289"/>
      <c r="G36" s="289"/>
      <c r="H36" s="289"/>
      <c r="I36" s="364"/>
    </row>
    <row r="37" spans="1:9" s="290" customFormat="1" ht="12" customHeight="1">
      <c r="A37" s="286"/>
      <c r="B37" s="307" t="s">
        <v>96</v>
      </c>
      <c r="C37" s="308"/>
      <c r="D37" s="289"/>
      <c r="E37" s="289"/>
      <c r="F37" s="289"/>
      <c r="G37" s="289"/>
      <c r="H37" s="289"/>
      <c r="I37" s="364"/>
    </row>
    <row r="38" spans="1:9" s="290" customFormat="1" ht="12" customHeight="1">
      <c r="A38" s="286"/>
      <c r="B38" s="307" t="s">
        <v>97</v>
      </c>
      <c r="C38" s="308"/>
      <c r="D38" s="289"/>
      <c r="E38" s="289"/>
      <c r="F38" s="289"/>
      <c r="G38" s="289"/>
      <c r="H38" s="289"/>
      <c r="I38" s="364"/>
    </row>
    <row r="39" spans="1:9" s="290" customFormat="1" ht="12" customHeight="1">
      <c r="A39" s="286"/>
      <c r="B39" s="307" t="s">
        <v>98</v>
      </c>
      <c r="C39" s="308"/>
      <c r="D39" s="289"/>
      <c r="E39" s="289"/>
      <c r="F39" s="289"/>
      <c r="G39" s="289"/>
      <c r="H39" s="289"/>
      <c r="I39" s="364"/>
    </row>
    <row r="40" spans="1:9" s="290" customFormat="1" ht="12" customHeight="1">
      <c r="A40" s="286"/>
      <c r="B40" s="307" t="s">
        <v>99</v>
      </c>
      <c r="C40" s="308"/>
      <c r="D40" s="289"/>
      <c r="E40" s="289"/>
      <c r="F40" s="289"/>
      <c r="G40" s="289"/>
      <c r="H40" s="289"/>
      <c r="I40" s="364"/>
    </row>
    <row r="41" spans="1:9" s="290" customFormat="1" ht="12" customHeight="1">
      <c r="A41" s="286"/>
      <c r="B41" s="307" t="s">
        <v>100</v>
      </c>
      <c r="C41" s="308"/>
      <c r="D41" s="289"/>
      <c r="E41" s="289"/>
      <c r="F41" s="289"/>
      <c r="G41" s="289"/>
      <c r="H41" s="289"/>
      <c r="I41" s="364"/>
    </row>
    <row r="42" spans="1:9" s="290" customFormat="1" ht="12" customHeight="1">
      <c r="A42" s="286"/>
      <c r="B42" s="307" t="s">
        <v>101</v>
      </c>
      <c r="C42" s="308"/>
      <c r="D42" s="289"/>
      <c r="E42" s="289"/>
      <c r="F42" s="289"/>
      <c r="G42" s="289"/>
      <c r="H42" s="289"/>
      <c r="I42" s="364"/>
    </row>
    <row r="43" spans="1:9" s="290" customFormat="1" ht="12" customHeight="1">
      <c r="A43" s="286"/>
      <c r="B43" s="309"/>
      <c r="C43" s="308"/>
      <c r="D43" s="289"/>
      <c r="E43" s="289"/>
      <c r="F43" s="289"/>
      <c r="G43" s="289"/>
      <c r="H43" s="289"/>
      <c r="I43" s="364"/>
    </row>
    <row r="44" spans="1:9" s="290" customFormat="1" ht="12" customHeight="1">
      <c r="A44" s="310"/>
      <c r="B44" s="311" t="s">
        <v>102</v>
      </c>
      <c r="C44" s="312"/>
      <c r="D44" s="313"/>
      <c r="E44" s="313"/>
      <c r="F44" s="313"/>
      <c r="G44" s="313"/>
      <c r="H44" s="313"/>
      <c r="I44" s="364"/>
    </row>
    <row r="45" spans="1:9" s="290" customFormat="1" ht="12" customHeight="1">
      <c r="A45" s="314"/>
      <c r="B45" s="309"/>
      <c r="C45" s="308"/>
      <c r="D45" s="289"/>
      <c r="E45" s="289"/>
      <c r="F45" s="289"/>
      <c r="G45" s="289"/>
      <c r="H45" s="289"/>
      <c r="I45" s="364"/>
    </row>
    <row r="46" spans="1:9" s="290" customFormat="1" ht="12" customHeight="1">
      <c r="A46" s="315"/>
      <c r="B46" s="309" t="s">
        <v>103</v>
      </c>
      <c r="C46" s="308"/>
      <c r="D46" s="316"/>
      <c r="E46" s="316"/>
      <c r="F46" s="316"/>
      <c r="G46" s="316"/>
      <c r="H46" s="316"/>
      <c r="I46" s="366"/>
    </row>
    <row r="47" spans="1:9" s="290" customFormat="1" ht="12" customHeight="1" thickBot="1">
      <c r="A47" s="315"/>
      <c r="B47" s="317"/>
      <c r="C47" s="318"/>
      <c r="D47" s="319"/>
      <c r="E47" s="351"/>
      <c r="F47" s="351"/>
      <c r="G47" s="351"/>
      <c r="H47" s="351"/>
      <c r="I47" s="364"/>
    </row>
    <row r="48" spans="1:9" s="290" customFormat="1" ht="12" customHeight="1" thickBot="1">
      <c r="A48" s="320"/>
      <c r="B48" s="321"/>
      <c r="C48" s="322" t="s">
        <v>104</v>
      </c>
      <c r="D48" s="417">
        <f aca="true" t="shared" si="2" ref="D48:I48">SUM(D21:D47)</f>
        <v>0</v>
      </c>
      <c r="E48" s="417">
        <f t="shared" si="2"/>
        <v>0</v>
      </c>
      <c r="F48" s="417">
        <f t="shared" si="2"/>
        <v>0</v>
      </c>
      <c r="G48" s="417">
        <f t="shared" si="2"/>
        <v>0</v>
      </c>
      <c r="H48" s="417">
        <f t="shared" si="2"/>
        <v>0</v>
      </c>
      <c r="I48" s="367">
        <f t="shared" si="2"/>
        <v>0</v>
      </c>
    </row>
    <row r="49" spans="1:9" s="279" customFormat="1" ht="12" customHeight="1">
      <c r="A49" s="323"/>
      <c r="B49" s="324"/>
      <c r="C49" s="325"/>
      <c r="D49" s="326"/>
      <c r="E49" s="326"/>
      <c r="F49" s="326"/>
      <c r="G49" s="326"/>
      <c r="H49" s="326"/>
      <c r="I49" s="327"/>
    </row>
    <row r="50" spans="1:9" s="279" customFormat="1" ht="12" customHeight="1">
      <c r="A50" s="323"/>
      <c r="B50" s="321"/>
      <c r="C50" s="328" t="s">
        <v>105</v>
      </c>
      <c r="D50" s="329"/>
      <c r="E50" s="329"/>
      <c r="F50" s="329"/>
      <c r="G50" s="329"/>
      <c r="H50" s="329"/>
      <c r="I50" s="330"/>
    </row>
    <row r="51" spans="1:9" s="279" customFormat="1" ht="12" customHeight="1">
      <c r="A51" s="323"/>
      <c r="B51" s="324"/>
      <c r="C51" s="331" t="s">
        <v>60</v>
      </c>
      <c r="D51" s="329"/>
      <c r="E51" s="329"/>
      <c r="F51" s="329"/>
      <c r="G51" s="329"/>
      <c r="H51" s="329"/>
      <c r="I51" s="330"/>
    </row>
    <row r="52" spans="1:9" s="279" customFormat="1" ht="12" customHeight="1">
      <c r="A52" s="323"/>
      <c r="B52" s="324"/>
      <c r="C52" s="331" t="s">
        <v>61</v>
      </c>
      <c r="D52" s="329"/>
      <c r="E52" s="329"/>
      <c r="F52" s="329"/>
      <c r="G52" s="329"/>
      <c r="H52" s="329"/>
      <c r="I52" s="330"/>
    </row>
    <row r="53" spans="1:9" s="279" customFormat="1" ht="12" customHeight="1">
      <c r="A53" s="323"/>
      <c r="B53" s="324"/>
      <c r="C53" s="331" t="s">
        <v>62</v>
      </c>
      <c r="D53" s="329"/>
      <c r="E53" s="329"/>
      <c r="F53" s="329"/>
      <c r="G53" s="329"/>
      <c r="H53" s="329"/>
      <c r="I53" s="330"/>
    </row>
    <row r="54" spans="1:9" s="279" customFormat="1" ht="12" customHeight="1">
      <c r="A54" s="323"/>
      <c r="B54" s="324"/>
      <c r="C54" s="331" t="s">
        <v>63</v>
      </c>
      <c r="D54" s="329"/>
      <c r="E54" s="329"/>
      <c r="F54" s="329"/>
      <c r="G54" s="329"/>
      <c r="H54" s="329"/>
      <c r="I54" s="330"/>
    </row>
    <row r="55" spans="1:9" s="279" customFormat="1" ht="12" customHeight="1">
      <c r="A55" s="332"/>
      <c r="B55" s="324"/>
      <c r="C55" s="331" t="s">
        <v>64</v>
      </c>
      <c r="D55" s="329"/>
      <c r="E55" s="329"/>
      <c r="F55" s="329"/>
      <c r="G55" s="329"/>
      <c r="H55" s="329"/>
      <c r="I55" s="330"/>
    </row>
    <row r="56" spans="1:9" s="279" customFormat="1" ht="12" customHeight="1">
      <c r="A56" s="332"/>
      <c r="B56" s="324"/>
      <c r="C56" s="331" t="s">
        <v>65</v>
      </c>
      <c r="D56" s="329"/>
      <c r="E56" s="329"/>
      <c r="F56" s="329"/>
      <c r="G56" s="329"/>
      <c r="H56" s="329"/>
      <c r="I56" s="330"/>
    </row>
    <row r="57" spans="1:9" s="279" customFormat="1" ht="12" customHeight="1">
      <c r="A57" s="332"/>
      <c r="B57" s="324"/>
      <c r="C57" s="331" t="s">
        <v>66</v>
      </c>
      <c r="D57" s="329"/>
      <c r="E57" s="329"/>
      <c r="F57" s="329"/>
      <c r="G57" s="329"/>
      <c r="H57" s="329"/>
      <c r="I57" s="330"/>
    </row>
    <row r="58" spans="1:9" s="279" customFormat="1" ht="12" customHeight="1">
      <c r="A58" s="332"/>
      <c r="B58" s="324"/>
      <c r="C58" s="331" t="s">
        <v>67</v>
      </c>
      <c r="D58" s="329"/>
      <c r="E58" s="329"/>
      <c r="F58" s="329"/>
      <c r="G58" s="329"/>
      <c r="H58" s="329"/>
      <c r="I58" s="330"/>
    </row>
    <row r="59" spans="1:9" s="279" customFormat="1" ht="12" customHeight="1">
      <c r="A59" s="332"/>
      <c r="B59" s="324"/>
      <c r="C59" s="331" t="s">
        <v>68</v>
      </c>
      <c r="D59" s="329"/>
      <c r="E59" s="329"/>
      <c r="F59" s="329"/>
      <c r="G59" s="329"/>
      <c r="H59" s="329"/>
      <c r="I59" s="330"/>
    </row>
    <row r="60" spans="1:9" s="279" customFormat="1" ht="12" customHeight="1">
      <c r="A60" s="332"/>
      <c r="B60" s="324"/>
      <c r="C60" s="331" t="s">
        <v>69</v>
      </c>
      <c r="D60" s="329"/>
      <c r="E60" s="329"/>
      <c r="F60" s="329"/>
      <c r="G60" s="329"/>
      <c r="H60" s="329"/>
      <c r="I60" s="330"/>
    </row>
    <row r="61" spans="1:9" s="279" customFormat="1" ht="12" customHeight="1">
      <c r="A61" s="332"/>
      <c r="B61" s="324"/>
      <c r="C61" s="331" t="s">
        <v>70</v>
      </c>
      <c r="D61" s="329"/>
      <c r="E61" s="329"/>
      <c r="F61" s="329"/>
      <c r="G61" s="329"/>
      <c r="H61" s="329"/>
      <c r="I61" s="330"/>
    </row>
    <row r="62" spans="1:9" s="279" customFormat="1" ht="12" customHeight="1">
      <c r="A62" s="332"/>
      <c r="B62" s="324"/>
      <c r="C62" s="331" t="s">
        <v>71</v>
      </c>
      <c r="D62" s="329"/>
      <c r="E62" s="329"/>
      <c r="F62" s="329"/>
      <c r="G62" s="329"/>
      <c r="H62" s="329"/>
      <c r="I62" s="330"/>
    </row>
    <row r="63" spans="1:9" s="279" customFormat="1" ht="12" customHeight="1" thickBot="1">
      <c r="A63" s="332"/>
      <c r="B63" s="324"/>
      <c r="C63" s="325"/>
      <c r="D63" s="333"/>
      <c r="E63" s="333"/>
      <c r="F63" s="333"/>
      <c r="G63" s="333"/>
      <c r="H63" s="333"/>
      <c r="I63" s="330"/>
    </row>
    <row r="64" spans="1:9" s="279" customFormat="1" ht="12" customHeight="1">
      <c r="A64" s="332"/>
      <c r="B64" s="324"/>
      <c r="C64" s="233" t="s">
        <v>1051</v>
      </c>
      <c r="D64" s="420">
        <f>SUM(D51:D63)</f>
        <v>0</v>
      </c>
      <c r="E64" s="420">
        <f>SUM(E51:E63)</f>
        <v>0</v>
      </c>
      <c r="F64" s="420">
        <f>SUM(F51:F63)</f>
        <v>0</v>
      </c>
      <c r="G64" s="420">
        <f>SUM(G51:G63)</f>
        <v>0</v>
      </c>
      <c r="H64" s="420">
        <f>SUM(H51:H63)</f>
        <v>0</v>
      </c>
      <c r="I64" s="418"/>
    </row>
    <row r="65" spans="1:9" s="279" customFormat="1" ht="12" customHeight="1" thickBot="1">
      <c r="A65" s="332"/>
      <c r="B65" s="324"/>
      <c r="C65" s="233" t="s">
        <v>1049</v>
      </c>
      <c r="D65" s="421">
        <f>D64*D11</f>
        <v>0</v>
      </c>
      <c r="E65" s="421">
        <f>E64*E11</f>
        <v>0</v>
      </c>
      <c r="F65" s="421">
        <f>F64*F11</f>
        <v>0</v>
      </c>
      <c r="G65" s="421">
        <f>G64*G11</f>
        <v>0</v>
      </c>
      <c r="H65" s="421">
        <f>H64*H11</f>
        <v>0</v>
      </c>
      <c r="I65" s="419"/>
    </row>
    <row r="66" spans="1:9" s="279" customFormat="1" ht="12" customHeight="1" thickBot="1">
      <c r="A66" s="332"/>
      <c r="B66" s="321"/>
      <c r="C66" s="328" t="s">
        <v>106</v>
      </c>
      <c r="D66" s="417">
        <f>SUM(D64:D65)</f>
        <v>0</v>
      </c>
      <c r="E66" s="417">
        <f>SUM(E64:E65)</f>
        <v>0</v>
      </c>
      <c r="F66" s="417">
        <f>SUM(F64:F65)</f>
        <v>0</v>
      </c>
      <c r="G66" s="417">
        <f>SUM(G64:G65)</f>
        <v>0</v>
      </c>
      <c r="H66" s="417">
        <f>SUM(H64:H65)</f>
        <v>0</v>
      </c>
      <c r="I66" s="417">
        <f>SUM(I49:I63)</f>
        <v>0</v>
      </c>
    </row>
    <row r="67" spans="1:9" s="279" customFormat="1" ht="12" customHeight="1" thickBot="1">
      <c r="A67" s="332"/>
      <c r="B67" s="324"/>
      <c r="C67" s="325"/>
      <c r="D67" s="334"/>
      <c r="E67" s="334"/>
      <c r="F67" s="334"/>
      <c r="G67" s="334"/>
      <c r="H67" s="334"/>
      <c r="I67" s="334"/>
    </row>
    <row r="68" spans="1:9" s="279" customFormat="1" ht="12" customHeight="1" thickBot="1">
      <c r="A68" s="332"/>
      <c r="B68" s="321"/>
      <c r="C68" s="328" t="s">
        <v>107</v>
      </c>
      <c r="D68" s="417">
        <f aca="true" t="shared" si="3" ref="D68:I68">D48-D66</f>
        <v>0</v>
      </c>
      <c r="E68" s="417">
        <f t="shared" si="3"/>
        <v>0</v>
      </c>
      <c r="F68" s="417">
        <f t="shared" si="3"/>
        <v>0</v>
      </c>
      <c r="G68" s="417">
        <f t="shared" si="3"/>
        <v>0</v>
      </c>
      <c r="H68" s="417">
        <f t="shared" si="3"/>
        <v>0</v>
      </c>
      <c r="I68" s="368">
        <f t="shared" si="3"/>
        <v>0</v>
      </c>
    </row>
    <row r="69" spans="1:8" s="279" customFormat="1" ht="12.75" customHeight="1">
      <c r="A69" s="323"/>
      <c r="D69" s="335"/>
      <c r="E69" s="335"/>
      <c r="F69" s="335"/>
      <c r="G69" s="335"/>
      <c r="H69" s="335"/>
    </row>
    <row r="70" spans="1:8" s="279" customFormat="1" ht="12.75" customHeight="1">
      <c r="A70" s="323"/>
      <c r="D70" s="335"/>
      <c r="E70" s="335"/>
      <c r="F70" s="335"/>
      <c r="G70" s="335"/>
      <c r="H70" s="335"/>
    </row>
    <row r="71" spans="1:9" s="279" customFormat="1" ht="12.75" customHeight="1">
      <c r="A71" s="424"/>
      <c r="B71" s="336" t="s">
        <v>108</v>
      </c>
      <c r="C71" s="337"/>
      <c r="D71" s="422" t="s">
        <v>109</v>
      </c>
      <c r="E71" s="423" t="s">
        <v>110</v>
      </c>
      <c r="F71" s="352"/>
      <c r="G71" s="352"/>
      <c r="H71" s="352"/>
      <c r="I71" s="352"/>
    </row>
    <row r="72" spans="1:9" s="279" customFormat="1" ht="12.75" customHeight="1">
      <c r="A72" s="425"/>
      <c r="B72" s="324"/>
      <c r="C72" s="325"/>
      <c r="D72" s="325"/>
      <c r="E72" s="325"/>
      <c r="F72" s="353"/>
      <c r="G72" s="353"/>
      <c r="H72" s="353"/>
      <c r="I72" s="353"/>
    </row>
    <row r="73" spans="1:9" s="279" customFormat="1" ht="12.75" customHeight="1">
      <c r="A73" s="425"/>
      <c r="B73" s="338" t="s">
        <v>111</v>
      </c>
      <c r="C73" s="325"/>
      <c r="D73" s="339"/>
      <c r="E73" s="339">
        <f>SUM(E74:E80)</f>
        <v>0</v>
      </c>
      <c r="F73" s="354"/>
      <c r="G73" s="354"/>
      <c r="H73" s="354"/>
      <c r="I73" s="354"/>
    </row>
    <row r="74" spans="1:9" s="279" customFormat="1" ht="12.75" customHeight="1">
      <c r="A74" s="425"/>
      <c r="B74" s="428" t="s">
        <v>519</v>
      </c>
      <c r="C74" s="325"/>
      <c r="D74" s="1196"/>
      <c r="E74" s="1196"/>
      <c r="F74" s="354"/>
      <c r="G74" s="354"/>
      <c r="H74" s="354"/>
      <c r="I74" s="354"/>
    </row>
    <row r="75" spans="1:9" s="279" customFormat="1" ht="12.75" customHeight="1">
      <c r="A75" s="425"/>
      <c r="B75" s="428" t="s">
        <v>520</v>
      </c>
      <c r="C75" s="325"/>
      <c r="D75" s="1196"/>
      <c r="E75" s="1196"/>
      <c r="F75" s="354"/>
      <c r="G75" s="354"/>
      <c r="H75" s="354"/>
      <c r="I75" s="354"/>
    </row>
    <row r="76" spans="1:9" s="279" customFormat="1" ht="12.75" customHeight="1">
      <c r="A76" s="425"/>
      <c r="B76" s="338"/>
      <c r="C76" s="325"/>
      <c r="D76" s="1196"/>
      <c r="E76" s="1196"/>
      <c r="F76" s="354"/>
      <c r="G76" s="354"/>
      <c r="H76" s="354"/>
      <c r="I76" s="354"/>
    </row>
    <row r="77" spans="1:9" s="279" customFormat="1" ht="12.75" customHeight="1">
      <c r="A77" s="425"/>
      <c r="B77" s="338"/>
      <c r="C77" s="325"/>
      <c r="D77" s="1196"/>
      <c r="E77" s="1196"/>
      <c r="F77" s="354"/>
      <c r="G77" s="354"/>
      <c r="H77" s="354"/>
      <c r="I77" s="354"/>
    </row>
    <row r="78" spans="1:9" s="279" customFormat="1" ht="12.75" customHeight="1">
      <c r="A78" s="425"/>
      <c r="B78" s="324"/>
      <c r="C78" s="325"/>
      <c r="D78" s="340"/>
      <c r="E78" s="340"/>
      <c r="F78" s="354"/>
      <c r="G78" s="354"/>
      <c r="H78" s="354"/>
      <c r="I78" s="354"/>
    </row>
    <row r="79" spans="1:9" s="279" customFormat="1" ht="12.75" customHeight="1">
      <c r="A79" s="425"/>
      <c r="B79" s="428"/>
      <c r="C79" s="325"/>
      <c r="D79" s="340"/>
      <c r="E79" s="340"/>
      <c r="F79" s="354"/>
      <c r="G79" s="354"/>
      <c r="H79" s="354"/>
      <c r="I79" s="354"/>
    </row>
    <row r="80" spans="1:9" s="279" customFormat="1" ht="12.75" customHeight="1">
      <c r="A80" s="425"/>
      <c r="B80" s="428"/>
      <c r="C80" s="325"/>
      <c r="D80" s="340"/>
      <c r="E80" s="340"/>
      <c r="F80" s="354"/>
      <c r="G80" s="354"/>
      <c r="H80" s="354"/>
      <c r="I80" s="354"/>
    </row>
    <row r="81" spans="1:9" s="279" customFormat="1" ht="12.75" customHeight="1">
      <c r="A81" s="425"/>
      <c r="B81" s="324"/>
      <c r="C81" s="325"/>
      <c r="D81" s="340"/>
      <c r="E81" s="340"/>
      <c r="F81" s="354"/>
      <c r="G81" s="354"/>
      <c r="H81" s="354"/>
      <c r="I81" s="354"/>
    </row>
    <row r="82" spans="1:9" s="279" customFormat="1" ht="12.75" customHeight="1">
      <c r="A82" s="425"/>
      <c r="B82" s="338" t="s">
        <v>112</v>
      </c>
      <c r="C82" s="325"/>
      <c r="D82" s="339"/>
      <c r="E82" s="339">
        <f>SUM(E83:E92)</f>
        <v>0</v>
      </c>
      <c r="F82" s="354"/>
      <c r="G82" s="354"/>
      <c r="H82" s="354"/>
      <c r="I82" s="354"/>
    </row>
    <row r="83" spans="1:9" s="279" customFormat="1" ht="12.75" customHeight="1">
      <c r="A83" s="425"/>
      <c r="B83" s="428" t="s">
        <v>522</v>
      </c>
      <c r="C83" s="325"/>
      <c r="D83" s="1196"/>
      <c r="E83" s="1196"/>
      <c r="F83" s="354"/>
      <c r="G83" s="354"/>
      <c r="H83" s="354"/>
      <c r="I83" s="354"/>
    </row>
    <row r="84" spans="1:9" s="279" customFormat="1" ht="12.75" customHeight="1">
      <c r="A84" s="425"/>
      <c r="B84" s="428" t="s">
        <v>521</v>
      </c>
      <c r="C84" s="325"/>
      <c r="D84" s="1196"/>
      <c r="E84" s="1196"/>
      <c r="F84" s="354"/>
      <c r="G84" s="354"/>
      <c r="H84" s="354"/>
      <c r="I84" s="354"/>
    </row>
    <row r="85" spans="1:9" s="279" customFormat="1" ht="12.75" customHeight="1">
      <c r="A85" s="425"/>
      <c r="B85" s="338"/>
      <c r="C85" s="325"/>
      <c r="D85" s="1196"/>
      <c r="E85" s="1196"/>
      <c r="F85" s="354"/>
      <c r="G85" s="354"/>
      <c r="H85" s="354"/>
      <c r="I85" s="354"/>
    </row>
    <row r="86" spans="1:9" s="279" customFormat="1" ht="12.75" customHeight="1">
      <c r="A86" s="425"/>
      <c r="B86" s="338"/>
      <c r="C86" s="325"/>
      <c r="D86" s="1196"/>
      <c r="E86" s="1196"/>
      <c r="F86" s="354"/>
      <c r="G86" s="354"/>
      <c r="H86" s="354"/>
      <c r="I86" s="354"/>
    </row>
    <row r="87" spans="1:9" s="279" customFormat="1" ht="12.75" customHeight="1">
      <c r="A87" s="425"/>
      <c r="B87" s="338"/>
      <c r="C87" s="325"/>
      <c r="D87" s="1196"/>
      <c r="E87" s="1196"/>
      <c r="F87" s="354"/>
      <c r="G87" s="354"/>
      <c r="H87" s="354"/>
      <c r="I87" s="354"/>
    </row>
    <row r="88" spans="1:9" s="279" customFormat="1" ht="12.75" customHeight="1">
      <c r="A88" s="425"/>
      <c r="B88" s="338"/>
      <c r="C88" s="325"/>
      <c r="D88" s="1196"/>
      <c r="E88" s="1196"/>
      <c r="F88" s="354"/>
      <c r="G88" s="354"/>
      <c r="H88" s="354"/>
      <c r="I88" s="354"/>
    </row>
    <row r="89" spans="1:9" s="279" customFormat="1" ht="12.75" customHeight="1">
      <c r="A89" s="425"/>
      <c r="B89" s="338"/>
      <c r="C89" s="325"/>
      <c r="D89" s="1196"/>
      <c r="E89" s="1196"/>
      <c r="F89" s="354"/>
      <c r="G89" s="354"/>
      <c r="H89" s="354"/>
      <c r="I89" s="354"/>
    </row>
    <row r="90" spans="1:9" s="279" customFormat="1" ht="12.75" customHeight="1">
      <c r="A90" s="425"/>
      <c r="B90" s="338"/>
      <c r="C90" s="325"/>
      <c r="D90" s="1196"/>
      <c r="E90" s="1196"/>
      <c r="F90" s="354"/>
      <c r="G90" s="354"/>
      <c r="H90" s="354"/>
      <c r="I90" s="354"/>
    </row>
    <row r="91" spans="1:9" s="279" customFormat="1" ht="12.75" customHeight="1">
      <c r="A91" s="425"/>
      <c r="B91" s="338"/>
      <c r="C91" s="325"/>
      <c r="D91" s="1196"/>
      <c r="E91" s="1196"/>
      <c r="F91" s="354"/>
      <c r="G91" s="354"/>
      <c r="H91" s="354"/>
      <c r="I91" s="354"/>
    </row>
    <row r="92" spans="1:9" s="279" customFormat="1" ht="12.75" customHeight="1">
      <c r="A92" s="425"/>
      <c r="B92" s="428"/>
      <c r="C92" s="325"/>
      <c r="D92" s="340"/>
      <c r="E92" s="340"/>
      <c r="F92" s="354"/>
      <c r="G92" s="354"/>
      <c r="H92" s="354"/>
      <c r="I92" s="354"/>
    </row>
    <row r="93" spans="1:9" s="279" customFormat="1" ht="12.75" customHeight="1">
      <c r="A93" s="425"/>
      <c r="B93" s="338" t="s">
        <v>271</v>
      </c>
      <c r="C93" s="325"/>
      <c r="D93" s="426"/>
      <c r="E93" s="426"/>
      <c r="F93" s="354"/>
      <c r="G93" s="354"/>
      <c r="H93" s="354"/>
      <c r="I93" s="354"/>
    </row>
    <row r="94" spans="1:9" s="279" customFormat="1" ht="12.75" customHeight="1">
      <c r="A94" s="425"/>
      <c r="B94" s="428"/>
      <c r="C94" s="325"/>
      <c r="D94" s="340"/>
      <c r="E94" s="340"/>
      <c r="F94" s="354"/>
      <c r="G94" s="354"/>
      <c r="H94" s="354"/>
      <c r="I94" s="354"/>
    </row>
    <row r="95" spans="1:9" s="279" customFormat="1" ht="12.75" customHeight="1">
      <c r="A95" s="425"/>
      <c r="B95" s="338" t="s">
        <v>113</v>
      </c>
      <c r="C95" s="325"/>
      <c r="D95" s="427">
        <f>+D93-D82</f>
        <v>0</v>
      </c>
      <c r="E95" s="427">
        <f>+E93-E82</f>
        <v>0</v>
      </c>
      <c r="F95" s="355"/>
      <c r="G95" s="355"/>
      <c r="H95" s="355"/>
      <c r="I95" s="355"/>
    </row>
    <row r="96" spans="1:9" s="279" customFormat="1" ht="12.75" customHeight="1">
      <c r="A96" s="425"/>
      <c r="B96" s="429"/>
      <c r="C96" s="341"/>
      <c r="D96" s="342"/>
      <c r="E96" s="342"/>
      <c r="F96" s="354"/>
      <c r="G96" s="354"/>
      <c r="H96" s="354"/>
      <c r="I96" s="354"/>
    </row>
    <row r="97" s="279" customFormat="1" ht="11.25">
      <c r="A97" s="343"/>
    </row>
    <row r="98" s="279" customFormat="1" ht="12">
      <c r="A98" s="1197" t="s">
        <v>523</v>
      </c>
    </row>
    <row r="99" spans="1:9" s="373" customFormat="1" ht="12.75">
      <c r="A99" s="371"/>
      <c r="B99" s="372"/>
      <c r="C99" s="372"/>
      <c r="D99" s="372"/>
      <c r="E99" s="372"/>
      <c r="F99" s="372"/>
      <c r="G99" s="372"/>
      <c r="H99" s="372"/>
      <c r="I99" s="372"/>
    </row>
    <row r="100" spans="1:9" s="373" customFormat="1" ht="12.75">
      <c r="A100" s="371"/>
      <c r="B100" s="372"/>
      <c r="C100" s="372"/>
      <c r="D100" s="372"/>
      <c r="E100" s="372"/>
      <c r="F100" s="372"/>
      <c r="G100" s="372"/>
      <c r="H100" s="372"/>
      <c r="I100" s="372"/>
    </row>
    <row r="101" spans="1:9" s="373" customFormat="1" ht="12.75">
      <c r="A101" s="371"/>
      <c r="B101" s="372"/>
      <c r="C101" s="372"/>
      <c r="D101" s="372"/>
      <c r="E101" s="372"/>
      <c r="F101" s="372"/>
      <c r="G101" s="372"/>
      <c r="H101" s="372"/>
      <c r="I101" s="372"/>
    </row>
    <row r="102" spans="1:9" s="373" customFormat="1" ht="12.75">
      <c r="A102" s="371"/>
      <c r="B102" s="372"/>
      <c r="C102" s="372"/>
      <c r="D102" s="372"/>
      <c r="E102" s="372"/>
      <c r="F102" s="372"/>
      <c r="G102" s="372"/>
      <c r="H102" s="372"/>
      <c r="I102" s="372"/>
    </row>
    <row r="103" spans="1:9" s="373" customFormat="1" ht="12.75">
      <c r="A103" s="371"/>
      <c r="B103" s="372"/>
      <c r="C103" s="372"/>
      <c r="D103" s="372"/>
      <c r="E103" s="372"/>
      <c r="F103" s="372"/>
      <c r="G103" s="372"/>
      <c r="H103" s="372"/>
      <c r="I103" s="372"/>
    </row>
    <row r="104" spans="1:9" s="373" customFormat="1" ht="12.75">
      <c r="A104" s="371"/>
      <c r="B104" s="372"/>
      <c r="C104" s="372"/>
      <c r="D104" s="372"/>
      <c r="E104" s="372"/>
      <c r="F104" s="372"/>
      <c r="G104" s="372"/>
      <c r="H104" s="372"/>
      <c r="I104" s="372"/>
    </row>
    <row r="105" spans="1:9" s="270" customFormat="1" ht="14.25">
      <c r="A105" s="369"/>
      <c r="B105" s="370"/>
      <c r="C105" s="370"/>
      <c r="D105" s="370"/>
      <c r="E105" s="370"/>
      <c r="F105" s="370"/>
      <c r="G105" s="370"/>
      <c r="H105" s="370"/>
      <c r="I105" s="370"/>
    </row>
    <row r="106" spans="1:9" s="270" customFormat="1" ht="14.25">
      <c r="A106" s="369"/>
      <c r="B106" s="370"/>
      <c r="C106" s="370"/>
      <c r="D106" s="370"/>
      <c r="E106" s="370"/>
      <c r="F106" s="370"/>
      <c r="G106" s="370"/>
      <c r="H106" s="370"/>
      <c r="I106" s="370"/>
    </row>
    <row r="107" spans="1:9" s="270" customFormat="1" ht="14.25">
      <c r="A107" s="369"/>
      <c r="B107" s="370"/>
      <c r="C107" s="370"/>
      <c r="D107" s="370"/>
      <c r="E107" s="370"/>
      <c r="F107" s="370"/>
      <c r="G107" s="370"/>
      <c r="H107" s="370"/>
      <c r="I107" s="370"/>
    </row>
    <row r="108" spans="1:9" s="270" customFormat="1" ht="14.25">
      <c r="A108" s="369"/>
      <c r="B108" s="370"/>
      <c r="C108" s="370"/>
      <c r="D108" s="370"/>
      <c r="E108" s="370"/>
      <c r="F108" s="370"/>
      <c r="G108" s="370"/>
      <c r="H108" s="370"/>
      <c r="I108" s="370"/>
    </row>
    <row r="109" spans="1:9" s="270" customFormat="1" ht="14.25">
      <c r="A109" s="369"/>
      <c r="B109" s="370"/>
      <c r="C109" s="370"/>
      <c r="D109" s="370"/>
      <c r="E109" s="370"/>
      <c r="F109" s="370"/>
      <c r="G109" s="370"/>
      <c r="H109" s="370"/>
      <c r="I109" s="370"/>
    </row>
    <row r="110" spans="1:9" s="270" customFormat="1" ht="14.25">
      <c r="A110" s="369"/>
      <c r="B110" s="370"/>
      <c r="C110" s="370"/>
      <c r="D110" s="370"/>
      <c r="E110" s="370"/>
      <c r="F110" s="370"/>
      <c r="G110" s="370"/>
      <c r="H110" s="370"/>
      <c r="I110" s="370"/>
    </row>
    <row r="111" spans="1:9" s="270" customFormat="1" ht="14.25">
      <c r="A111" s="369"/>
      <c r="B111" s="370"/>
      <c r="C111" s="370"/>
      <c r="D111" s="370"/>
      <c r="E111" s="370"/>
      <c r="F111" s="370"/>
      <c r="G111" s="370"/>
      <c r="H111" s="370"/>
      <c r="I111" s="370"/>
    </row>
    <row r="112" spans="1:9" s="270" customFormat="1" ht="14.25">
      <c r="A112" s="369"/>
      <c r="B112" s="370"/>
      <c r="C112" s="370"/>
      <c r="D112" s="370"/>
      <c r="E112" s="370"/>
      <c r="F112" s="370"/>
      <c r="G112" s="370"/>
      <c r="H112" s="370"/>
      <c r="I112" s="370"/>
    </row>
    <row r="113" spans="1:9" s="270" customFormat="1" ht="14.25">
      <c r="A113" s="369"/>
      <c r="B113" s="370"/>
      <c r="C113" s="370"/>
      <c r="D113" s="370"/>
      <c r="E113" s="370"/>
      <c r="F113" s="370"/>
      <c r="G113" s="370"/>
      <c r="H113" s="370"/>
      <c r="I113" s="370"/>
    </row>
    <row r="114" spans="1:9" s="270" customFormat="1" ht="14.25">
      <c r="A114" s="369"/>
      <c r="B114" s="370"/>
      <c r="C114" s="370"/>
      <c r="D114" s="370"/>
      <c r="E114" s="370"/>
      <c r="F114" s="370"/>
      <c r="G114" s="370"/>
      <c r="H114" s="370"/>
      <c r="I114" s="370"/>
    </row>
    <row r="115" spans="1:9" s="270" customFormat="1" ht="14.25">
      <c r="A115" s="369"/>
      <c r="B115" s="370"/>
      <c r="C115" s="370"/>
      <c r="D115" s="370"/>
      <c r="E115" s="370"/>
      <c r="F115" s="370"/>
      <c r="G115" s="370"/>
      <c r="H115" s="370"/>
      <c r="I115" s="370"/>
    </row>
    <row r="116" spans="1:9" s="270" customFormat="1" ht="14.25">
      <c r="A116" s="369"/>
      <c r="B116" s="370"/>
      <c r="C116" s="370"/>
      <c r="D116" s="370"/>
      <c r="E116" s="370"/>
      <c r="F116" s="370"/>
      <c r="G116" s="370"/>
      <c r="H116" s="370"/>
      <c r="I116" s="370"/>
    </row>
    <row r="117" spans="1:9" s="270" customFormat="1" ht="14.25">
      <c r="A117" s="369"/>
      <c r="B117" s="370"/>
      <c r="C117" s="370"/>
      <c r="D117" s="370"/>
      <c r="E117" s="370"/>
      <c r="F117" s="370"/>
      <c r="G117" s="370"/>
      <c r="H117" s="370"/>
      <c r="I117" s="370"/>
    </row>
    <row r="118" spans="1:9" s="270" customFormat="1" ht="14.25">
      <c r="A118" s="369"/>
      <c r="B118" s="370"/>
      <c r="C118" s="370"/>
      <c r="D118" s="370"/>
      <c r="E118" s="370"/>
      <c r="F118" s="370"/>
      <c r="G118" s="370"/>
      <c r="H118" s="370"/>
      <c r="I118" s="370"/>
    </row>
    <row r="119" spans="1:9" s="270" customFormat="1" ht="14.25">
      <c r="A119" s="369"/>
      <c r="B119" s="370"/>
      <c r="C119" s="370"/>
      <c r="D119" s="370"/>
      <c r="E119" s="370"/>
      <c r="F119" s="370"/>
      <c r="G119" s="370"/>
      <c r="H119" s="370"/>
      <c r="I119" s="370"/>
    </row>
    <row r="120" spans="1:9" s="270" customFormat="1" ht="14.25">
      <c r="A120" s="369"/>
      <c r="B120" s="370"/>
      <c r="C120" s="370"/>
      <c r="D120" s="370"/>
      <c r="E120" s="370"/>
      <c r="F120" s="370"/>
      <c r="G120" s="370"/>
      <c r="H120" s="370"/>
      <c r="I120" s="370"/>
    </row>
    <row r="121" spans="1:9" s="270" customFormat="1" ht="14.25">
      <c r="A121" s="369"/>
      <c r="B121" s="370"/>
      <c r="C121" s="370"/>
      <c r="D121" s="370"/>
      <c r="E121" s="370"/>
      <c r="F121" s="370"/>
      <c r="G121" s="370"/>
      <c r="H121" s="370"/>
      <c r="I121" s="370"/>
    </row>
    <row r="122" spans="1:9" s="270" customFormat="1" ht="14.25">
      <c r="A122" s="369"/>
      <c r="B122" s="370"/>
      <c r="C122" s="370"/>
      <c r="D122" s="370"/>
      <c r="E122" s="370"/>
      <c r="F122" s="370"/>
      <c r="G122" s="370"/>
      <c r="H122" s="370"/>
      <c r="I122" s="370"/>
    </row>
    <row r="123" spans="1:9" s="270" customFormat="1" ht="14.25">
      <c r="A123" s="369"/>
      <c r="B123" s="370"/>
      <c r="C123" s="370"/>
      <c r="D123" s="370"/>
      <c r="E123" s="370"/>
      <c r="F123" s="370"/>
      <c r="G123" s="370"/>
      <c r="H123" s="370"/>
      <c r="I123" s="370"/>
    </row>
    <row r="124" spans="1:9" s="270" customFormat="1" ht="14.25">
      <c r="A124" s="369"/>
      <c r="B124" s="370"/>
      <c r="C124" s="370"/>
      <c r="D124" s="370"/>
      <c r="E124" s="370"/>
      <c r="F124" s="370"/>
      <c r="G124" s="370"/>
      <c r="H124" s="370"/>
      <c r="I124" s="370"/>
    </row>
    <row r="125" spans="1:9" s="270" customFormat="1" ht="14.25">
      <c r="A125" s="369"/>
      <c r="B125" s="370"/>
      <c r="C125" s="370"/>
      <c r="D125" s="370"/>
      <c r="E125" s="370"/>
      <c r="F125" s="370"/>
      <c r="G125" s="370"/>
      <c r="H125" s="370"/>
      <c r="I125" s="370"/>
    </row>
    <row r="126" spans="1:9" s="270" customFormat="1" ht="14.25">
      <c r="A126" s="369"/>
      <c r="B126" s="370"/>
      <c r="C126" s="370"/>
      <c r="D126" s="370"/>
      <c r="E126" s="370"/>
      <c r="F126" s="370"/>
      <c r="G126" s="370"/>
      <c r="H126" s="370"/>
      <c r="I126" s="370"/>
    </row>
    <row r="127" spans="1:9" s="270" customFormat="1" ht="14.25">
      <c r="A127" s="369"/>
      <c r="B127" s="370"/>
      <c r="C127" s="370"/>
      <c r="D127" s="370"/>
      <c r="E127" s="370"/>
      <c r="F127" s="370"/>
      <c r="G127" s="370"/>
      <c r="H127" s="370"/>
      <c r="I127" s="370"/>
    </row>
    <row r="128" spans="1:9" s="270" customFormat="1" ht="14.25">
      <c r="A128" s="369"/>
      <c r="B128" s="370"/>
      <c r="C128" s="370"/>
      <c r="D128" s="370"/>
      <c r="E128" s="370"/>
      <c r="F128" s="370"/>
      <c r="G128" s="370"/>
      <c r="H128" s="370"/>
      <c r="I128" s="370"/>
    </row>
    <row r="129" spans="1:9" s="270" customFormat="1" ht="14.25">
      <c r="A129" s="369"/>
      <c r="B129" s="370"/>
      <c r="C129" s="370"/>
      <c r="D129" s="370"/>
      <c r="E129" s="370"/>
      <c r="F129" s="370"/>
      <c r="G129" s="370"/>
      <c r="H129" s="370"/>
      <c r="I129" s="370"/>
    </row>
    <row r="130" spans="1:9" s="270" customFormat="1" ht="14.25">
      <c r="A130" s="369"/>
      <c r="B130" s="370"/>
      <c r="C130" s="370"/>
      <c r="D130" s="370"/>
      <c r="E130" s="370"/>
      <c r="F130" s="370"/>
      <c r="G130" s="370"/>
      <c r="H130" s="370"/>
      <c r="I130" s="370"/>
    </row>
    <row r="131" spans="1:9" s="270" customFormat="1" ht="14.25">
      <c r="A131" s="369"/>
      <c r="B131" s="370"/>
      <c r="C131" s="370"/>
      <c r="D131" s="370"/>
      <c r="E131" s="370"/>
      <c r="F131" s="370"/>
      <c r="G131" s="370"/>
      <c r="H131" s="370"/>
      <c r="I131" s="370"/>
    </row>
    <row r="132" spans="1:9" s="270" customFormat="1" ht="14.25">
      <c r="A132" s="369"/>
      <c r="B132" s="370"/>
      <c r="C132" s="370"/>
      <c r="D132" s="370"/>
      <c r="E132" s="370"/>
      <c r="F132" s="370"/>
      <c r="G132" s="370"/>
      <c r="H132" s="370"/>
      <c r="I132" s="370"/>
    </row>
    <row r="133" spans="1:9" s="270" customFormat="1" ht="14.25">
      <c r="A133" s="369"/>
      <c r="B133" s="370"/>
      <c r="C133" s="370"/>
      <c r="D133" s="370"/>
      <c r="E133" s="370"/>
      <c r="F133" s="370"/>
      <c r="G133" s="370"/>
      <c r="H133" s="370"/>
      <c r="I133" s="370"/>
    </row>
    <row r="134" spans="1:9" s="270" customFormat="1" ht="14.25">
      <c r="A134" s="369"/>
      <c r="B134" s="370"/>
      <c r="C134" s="370"/>
      <c r="D134" s="370"/>
      <c r="E134" s="370"/>
      <c r="F134" s="370"/>
      <c r="G134" s="370"/>
      <c r="H134" s="370"/>
      <c r="I134" s="370"/>
    </row>
    <row r="135" spans="1:9" s="270" customFormat="1" ht="14.25">
      <c r="A135" s="369"/>
      <c r="B135" s="370"/>
      <c r="C135" s="370"/>
      <c r="D135" s="370"/>
      <c r="E135" s="370"/>
      <c r="F135" s="370"/>
      <c r="G135" s="370"/>
      <c r="H135" s="370"/>
      <c r="I135" s="370"/>
    </row>
    <row r="136" spans="1:9" s="270" customFormat="1" ht="14.25">
      <c r="A136" s="369"/>
      <c r="B136" s="370"/>
      <c r="C136" s="370"/>
      <c r="D136" s="370"/>
      <c r="E136" s="370"/>
      <c r="F136" s="370"/>
      <c r="G136" s="370"/>
      <c r="H136" s="370"/>
      <c r="I136" s="370"/>
    </row>
    <row r="137" spans="1:9" s="270" customFormat="1" ht="14.25">
      <c r="A137" s="369"/>
      <c r="B137" s="370"/>
      <c r="C137" s="370"/>
      <c r="D137" s="370"/>
      <c r="E137" s="370"/>
      <c r="F137" s="370"/>
      <c r="G137" s="370"/>
      <c r="H137" s="370"/>
      <c r="I137" s="370"/>
    </row>
    <row r="138" spans="1:9" s="270" customFormat="1" ht="14.25">
      <c r="A138" s="369"/>
      <c r="B138" s="370"/>
      <c r="C138" s="370"/>
      <c r="D138" s="370"/>
      <c r="E138" s="370"/>
      <c r="F138" s="370"/>
      <c r="G138" s="370"/>
      <c r="H138" s="370"/>
      <c r="I138" s="370"/>
    </row>
    <row r="139" spans="1:9" s="270" customFormat="1" ht="14.25">
      <c r="A139" s="369"/>
      <c r="B139" s="370"/>
      <c r="C139" s="370"/>
      <c r="D139" s="370"/>
      <c r="E139" s="370"/>
      <c r="F139" s="370"/>
      <c r="G139" s="370"/>
      <c r="H139" s="370"/>
      <c r="I139" s="370"/>
    </row>
    <row r="140" spans="1:9" s="270" customFormat="1" ht="14.25">
      <c r="A140" s="369"/>
      <c r="B140" s="370"/>
      <c r="C140" s="370"/>
      <c r="D140" s="370"/>
      <c r="E140" s="370"/>
      <c r="F140" s="370"/>
      <c r="G140" s="370"/>
      <c r="H140" s="370"/>
      <c r="I140" s="370"/>
    </row>
    <row r="141" spans="1:9" s="270" customFormat="1" ht="14.25">
      <c r="A141" s="369"/>
      <c r="B141" s="370"/>
      <c r="C141" s="370"/>
      <c r="D141" s="370"/>
      <c r="E141" s="370"/>
      <c r="F141" s="370"/>
      <c r="G141" s="370"/>
      <c r="H141" s="370"/>
      <c r="I141" s="370"/>
    </row>
    <row r="142" spans="1:9" s="270" customFormat="1" ht="14.25">
      <c r="A142" s="369"/>
      <c r="B142" s="370"/>
      <c r="C142" s="370"/>
      <c r="D142" s="370"/>
      <c r="E142" s="370"/>
      <c r="F142" s="370"/>
      <c r="G142" s="370"/>
      <c r="H142" s="370"/>
      <c r="I142" s="370"/>
    </row>
    <row r="143" spans="1:9" s="270" customFormat="1" ht="14.25">
      <c r="A143" s="369"/>
      <c r="B143" s="370"/>
      <c r="C143" s="370"/>
      <c r="D143" s="370"/>
      <c r="E143" s="370"/>
      <c r="F143" s="370"/>
      <c r="G143" s="370"/>
      <c r="H143" s="370"/>
      <c r="I143" s="370"/>
    </row>
    <row r="144" spans="1:9" s="270" customFormat="1" ht="14.25">
      <c r="A144" s="369"/>
      <c r="B144" s="370"/>
      <c r="C144" s="370"/>
      <c r="D144" s="370"/>
      <c r="E144" s="370"/>
      <c r="F144" s="370"/>
      <c r="G144" s="370"/>
      <c r="H144" s="370"/>
      <c r="I144" s="370"/>
    </row>
    <row r="145" spans="1:9" s="270" customFormat="1" ht="14.25">
      <c r="A145" s="369"/>
      <c r="B145" s="370"/>
      <c r="C145" s="370"/>
      <c r="D145" s="370"/>
      <c r="E145" s="370"/>
      <c r="F145" s="370"/>
      <c r="G145" s="370"/>
      <c r="H145" s="370"/>
      <c r="I145" s="370"/>
    </row>
    <row r="146" spans="1:9" s="270" customFormat="1" ht="14.25">
      <c r="A146" s="369"/>
      <c r="B146" s="370"/>
      <c r="C146" s="370"/>
      <c r="D146" s="370"/>
      <c r="E146" s="370"/>
      <c r="F146" s="370"/>
      <c r="G146" s="370"/>
      <c r="H146" s="370"/>
      <c r="I146" s="370"/>
    </row>
    <row r="147" spans="1:9" s="270" customFormat="1" ht="14.25">
      <c r="A147" s="369"/>
      <c r="B147" s="370"/>
      <c r="C147" s="370"/>
      <c r="D147" s="370"/>
      <c r="E147" s="370"/>
      <c r="F147" s="370"/>
      <c r="G147" s="370"/>
      <c r="H147" s="370"/>
      <c r="I147" s="370"/>
    </row>
    <row r="148" spans="1:9" s="270" customFormat="1" ht="14.25">
      <c r="A148" s="369"/>
      <c r="B148" s="370"/>
      <c r="C148" s="370"/>
      <c r="D148" s="370"/>
      <c r="E148" s="370"/>
      <c r="F148" s="370"/>
      <c r="G148" s="370"/>
      <c r="H148" s="370"/>
      <c r="I148" s="370"/>
    </row>
    <row r="149" spans="1:9" s="270" customFormat="1" ht="14.25">
      <c r="A149" s="369"/>
      <c r="B149" s="370"/>
      <c r="C149" s="370"/>
      <c r="D149" s="370"/>
      <c r="E149" s="370"/>
      <c r="F149" s="370"/>
      <c r="G149" s="370"/>
      <c r="H149" s="370"/>
      <c r="I149" s="370"/>
    </row>
    <row r="150" spans="1:9" s="270" customFormat="1" ht="14.25">
      <c r="A150" s="369"/>
      <c r="B150" s="370"/>
      <c r="C150" s="370"/>
      <c r="D150" s="370"/>
      <c r="E150" s="370"/>
      <c r="F150" s="370"/>
      <c r="G150" s="370"/>
      <c r="H150" s="370"/>
      <c r="I150" s="370"/>
    </row>
    <row r="151" spans="1:9" s="270" customFormat="1" ht="14.25">
      <c r="A151" s="369"/>
      <c r="B151" s="370"/>
      <c r="C151" s="370"/>
      <c r="D151" s="370"/>
      <c r="E151" s="370"/>
      <c r="F151" s="370"/>
      <c r="G151" s="370"/>
      <c r="H151" s="370"/>
      <c r="I151" s="370"/>
    </row>
    <row r="152" spans="1:9" s="270" customFormat="1" ht="14.25">
      <c r="A152" s="369"/>
      <c r="B152" s="370"/>
      <c r="C152" s="370"/>
      <c r="D152" s="370"/>
      <c r="E152" s="370"/>
      <c r="F152" s="370"/>
      <c r="G152" s="370"/>
      <c r="H152" s="370"/>
      <c r="I152" s="370"/>
    </row>
    <row r="153" spans="1:9" s="270" customFormat="1" ht="14.25">
      <c r="A153" s="369"/>
      <c r="B153" s="370"/>
      <c r="C153" s="370"/>
      <c r="D153" s="370"/>
      <c r="E153" s="370"/>
      <c r="F153" s="370"/>
      <c r="G153" s="370"/>
      <c r="H153" s="370"/>
      <c r="I153" s="370"/>
    </row>
    <row r="154" spans="1:9" s="270" customFormat="1" ht="14.25">
      <c r="A154" s="369"/>
      <c r="B154" s="370"/>
      <c r="C154" s="370"/>
      <c r="D154" s="370"/>
      <c r="E154" s="370"/>
      <c r="F154" s="370"/>
      <c r="G154" s="370"/>
      <c r="H154" s="370"/>
      <c r="I154" s="370"/>
    </row>
    <row r="155" spans="1:9" s="270" customFormat="1" ht="14.25">
      <c r="A155" s="369"/>
      <c r="B155" s="370"/>
      <c r="C155" s="370"/>
      <c r="D155" s="370"/>
      <c r="E155" s="370"/>
      <c r="F155" s="370"/>
      <c r="G155" s="370"/>
      <c r="H155" s="370"/>
      <c r="I155" s="370"/>
    </row>
    <row r="156" spans="1:9" s="270" customFormat="1" ht="14.25">
      <c r="A156" s="369"/>
      <c r="B156" s="370"/>
      <c r="C156" s="370"/>
      <c r="D156" s="370"/>
      <c r="E156" s="370"/>
      <c r="F156" s="370"/>
      <c r="G156" s="370"/>
      <c r="H156" s="370"/>
      <c r="I156" s="370"/>
    </row>
    <row r="157" spans="1:9" s="270" customFormat="1" ht="14.25">
      <c r="A157" s="369"/>
      <c r="B157" s="370"/>
      <c r="C157" s="370"/>
      <c r="D157" s="370"/>
      <c r="E157" s="370"/>
      <c r="F157" s="370"/>
      <c r="G157" s="370"/>
      <c r="H157" s="370"/>
      <c r="I157" s="370"/>
    </row>
    <row r="158" spans="1:9" s="270" customFormat="1" ht="14.25">
      <c r="A158" s="369"/>
      <c r="B158" s="370"/>
      <c r="C158" s="370"/>
      <c r="D158" s="370"/>
      <c r="E158" s="370"/>
      <c r="F158" s="370"/>
      <c r="G158" s="370"/>
      <c r="H158" s="370"/>
      <c r="I158" s="370"/>
    </row>
    <row r="159" spans="1:9" s="270" customFormat="1" ht="14.25">
      <c r="A159" s="369"/>
      <c r="B159" s="370"/>
      <c r="C159" s="370"/>
      <c r="D159" s="370"/>
      <c r="E159" s="370"/>
      <c r="F159" s="370"/>
      <c r="G159" s="370"/>
      <c r="H159" s="370"/>
      <c r="I159" s="370"/>
    </row>
    <row r="160" spans="1:9" s="270" customFormat="1" ht="14.25">
      <c r="A160" s="369"/>
      <c r="B160" s="370"/>
      <c r="C160" s="370"/>
      <c r="D160" s="370"/>
      <c r="E160" s="370"/>
      <c r="F160" s="370"/>
      <c r="G160" s="370"/>
      <c r="H160" s="370"/>
      <c r="I160" s="370"/>
    </row>
    <row r="161" spans="1:9" s="270" customFormat="1" ht="14.25">
      <c r="A161" s="369"/>
      <c r="B161" s="370"/>
      <c r="C161" s="370"/>
      <c r="D161" s="370"/>
      <c r="E161" s="370"/>
      <c r="F161" s="370"/>
      <c r="G161" s="370"/>
      <c r="H161" s="370"/>
      <c r="I161" s="370"/>
    </row>
    <row r="162" spans="1:9" s="270" customFormat="1" ht="14.25">
      <c r="A162" s="369"/>
      <c r="B162" s="370"/>
      <c r="C162" s="370"/>
      <c r="D162" s="370"/>
      <c r="E162" s="370"/>
      <c r="F162" s="370"/>
      <c r="G162" s="370"/>
      <c r="H162" s="370"/>
      <c r="I162" s="370"/>
    </row>
    <row r="163" spans="1:9" s="270" customFormat="1" ht="14.25">
      <c r="A163" s="369"/>
      <c r="B163" s="370"/>
      <c r="C163" s="370"/>
      <c r="D163" s="370"/>
      <c r="E163" s="370"/>
      <c r="F163" s="370"/>
      <c r="G163" s="370"/>
      <c r="H163" s="370"/>
      <c r="I163" s="370"/>
    </row>
    <row r="164" spans="1:9" s="270" customFormat="1" ht="14.25">
      <c r="A164" s="369"/>
      <c r="B164" s="370"/>
      <c r="C164" s="370"/>
      <c r="D164" s="370"/>
      <c r="E164" s="370"/>
      <c r="F164" s="370"/>
      <c r="G164" s="370"/>
      <c r="H164" s="370"/>
      <c r="I164" s="370"/>
    </row>
    <row r="165" spans="1:9" s="270" customFormat="1" ht="14.25">
      <c r="A165" s="369"/>
      <c r="B165" s="370"/>
      <c r="C165" s="370"/>
      <c r="D165" s="370"/>
      <c r="E165" s="370"/>
      <c r="F165" s="370"/>
      <c r="G165" s="370"/>
      <c r="H165" s="370"/>
      <c r="I165" s="370"/>
    </row>
    <row r="166" spans="1:9" s="270" customFormat="1" ht="14.25">
      <c r="A166" s="369"/>
      <c r="B166" s="370"/>
      <c r="C166" s="370"/>
      <c r="D166" s="370"/>
      <c r="E166" s="370"/>
      <c r="F166" s="370"/>
      <c r="G166" s="370"/>
      <c r="H166" s="370"/>
      <c r="I166" s="370"/>
    </row>
    <row r="167" spans="1:9" s="270" customFormat="1" ht="14.25">
      <c r="A167" s="369"/>
      <c r="B167" s="370"/>
      <c r="C167" s="370"/>
      <c r="D167" s="370"/>
      <c r="E167" s="370"/>
      <c r="F167" s="370"/>
      <c r="G167" s="370"/>
      <c r="H167" s="370"/>
      <c r="I167" s="370"/>
    </row>
    <row r="168" spans="1:9" s="270" customFormat="1" ht="14.25">
      <c r="A168" s="369"/>
      <c r="B168" s="370"/>
      <c r="C168" s="370"/>
      <c r="D168" s="370"/>
      <c r="E168" s="370"/>
      <c r="F168" s="370"/>
      <c r="G168" s="370"/>
      <c r="H168" s="370"/>
      <c r="I168" s="370"/>
    </row>
    <row r="169" spans="1:9" s="270" customFormat="1" ht="14.25">
      <c r="A169" s="369"/>
      <c r="B169" s="370"/>
      <c r="C169" s="370"/>
      <c r="D169" s="370"/>
      <c r="E169" s="370"/>
      <c r="F169" s="370"/>
      <c r="G169" s="370"/>
      <c r="H169" s="370"/>
      <c r="I169" s="370"/>
    </row>
    <row r="170" spans="1:9" s="270" customFormat="1" ht="14.25">
      <c r="A170" s="369"/>
      <c r="B170" s="370"/>
      <c r="C170" s="370"/>
      <c r="D170" s="370"/>
      <c r="E170" s="370"/>
      <c r="F170" s="370"/>
      <c r="G170" s="370"/>
      <c r="H170" s="370"/>
      <c r="I170" s="370"/>
    </row>
    <row r="171" spans="1:9" s="270" customFormat="1" ht="14.25">
      <c r="A171" s="369"/>
      <c r="B171" s="370"/>
      <c r="C171" s="370"/>
      <c r="D171" s="370"/>
      <c r="E171" s="370"/>
      <c r="F171" s="370"/>
      <c r="G171" s="370"/>
      <c r="H171" s="370"/>
      <c r="I171" s="370"/>
    </row>
    <row r="172" spans="1:9" s="270" customFormat="1" ht="14.25">
      <c r="A172" s="369"/>
      <c r="B172" s="370"/>
      <c r="C172" s="370"/>
      <c r="D172" s="370"/>
      <c r="E172" s="370"/>
      <c r="F172" s="370"/>
      <c r="G172" s="370"/>
      <c r="H172" s="370"/>
      <c r="I172" s="370"/>
    </row>
  </sheetData>
  <sheetProtection/>
  <printOptions horizontalCentered="1"/>
  <pageMargins left="0.2362204724409449" right="0.2362204724409449" top="1" bottom="0.1968503937007874" header="0.3937007874015748" footer="0.1968503937007874"/>
  <pageSetup horizontalDpi="300" verticalDpi="300" orientation="portrait" paperSize="9" scale="70" r:id="rId1"/>
  <headerFooter alignWithMargins="0">
    <oddHeader>&amp;C&amp;"Arial,Gras"&amp;14&amp;A</oddHeader>
    <oddFooter>&amp;C&amp;F</oddFooter>
  </headerFooter>
  <rowBreaks count="1" manualBreakCount="1">
    <brk id="68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18.7109375" style="0" customWidth="1"/>
    <col min="3" max="3" width="15.421875" style="0" customWidth="1"/>
    <col min="4" max="4" width="16.00390625" style="0" customWidth="1"/>
    <col min="5" max="6" width="14.421875" style="0" customWidth="1"/>
    <col min="7" max="7" width="13.421875" style="0" customWidth="1"/>
  </cols>
  <sheetData>
    <row r="1" spans="1:7" ht="23.25">
      <c r="A1" s="451"/>
      <c r="B1" s="452"/>
      <c r="C1" s="452"/>
      <c r="D1" s="490"/>
      <c r="E1" s="1367" t="s">
        <v>553</v>
      </c>
      <c r="F1" s="1361" t="s">
        <v>315</v>
      </c>
      <c r="G1" s="453" t="s">
        <v>114</v>
      </c>
    </row>
    <row r="2" spans="1:7" ht="12.75">
      <c r="A2" s="454"/>
      <c r="B2" s="455"/>
      <c r="C2" s="455"/>
      <c r="D2" s="494"/>
      <c r="E2" s="455"/>
      <c r="F2" s="64" t="s">
        <v>550</v>
      </c>
      <c r="G2" s="1304" t="s">
        <v>551</v>
      </c>
    </row>
    <row r="3" spans="1:7" ht="12.75">
      <c r="A3" s="478" t="s">
        <v>913</v>
      </c>
      <c r="B3" s="1473">
        <f>'A1'!B6:C6</f>
        <v>0</v>
      </c>
      <c r="C3" s="473"/>
      <c r="D3" s="497"/>
      <c r="E3" s="497"/>
      <c r="F3" s="497" t="s">
        <v>908</v>
      </c>
      <c r="G3" s="759">
        <f>'A1'!C7</f>
        <v>0</v>
      </c>
    </row>
    <row r="4" spans="1:7" ht="12.75">
      <c r="A4" s="478" t="s">
        <v>914</v>
      </c>
      <c r="B4" s="474">
        <f>'A1'!G6</f>
        <v>0</v>
      </c>
      <c r="C4" s="474"/>
      <c r="D4" s="494"/>
      <c r="E4" s="455"/>
      <c r="F4" s="499" t="s">
        <v>910</v>
      </c>
      <c r="G4" s="759">
        <f>'A1'!C8</f>
        <v>0</v>
      </c>
    </row>
    <row r="5" spans="1:7" ht="20.25">
      <c r="A5" s="483" t="s">
        <v>964</v>
      </c>
      <c r="B5" s="484"/>
      <c r="C5" s="484"/>
      <c r="D5" s="484"/>
      <c r="E5" s="484"/>
      <c r="F5" s="484"/>
      <c r="G5" s="588"/>
    </row>
    <row r="6" spans="1:7" ht="12.75">
      <c r="A6" s="454"/>
      <c r="B6" s="455"/>
      <c r="C6" s="455"/>
      <c r="D6" s="455"/>
      <c r="E6" s="455"/>
      <c r="F6" s="455"/>
      <c r="G6" s="457"/>
    </row>
    <row r="7" spans="1:7" ht="15">
      <c r="A7" s="1090" t="s">
        <v>115</v>
      </c>
      <c r="B7" s="455"/>
      <c r="C7" s="455"/>
      <c r="D7" s="455"/>
      <c r="E7" s="455"/>
      <c r="F7" s="455"/>
      <c r="G7" s="457"/>
    </row>
    <row r="8" spans="1:7" ht="12.75">
      <c r="A8" s="468" t="s">
        <v>116</v>
      </c>
      <c r="B8" s="455"/>
      <c r="C8" s="455"/>
      <c r="D8" s="455"/>
      <c r="E8" s="455"/>
      <c r="F8" s="455"/>
      <c r="G8" s="457"/>
    </row>
    <row r="9" spans="1:7" ht="12.75">
      <c r="A9" s="454"/>
      <c r="B9" s="455"/>
      <c r="C9" s="455"/>
      <c r="D9" s="455"/>
      <c r="E9" s="455"/>
      <c r="F9" s="455"/>
      <c r="G9" s="457"/>
    </row>
    <row r="10" spans="1:7" ht="12.75">
      <c r="A10" s="454"/>
      <c r="B10" s="455"/>
      <c r="C10" s="455"/>
      <c r="D10" s="455"/>
      <c r="E10" s="1061" t="s">
        <v>1089</v>
      </c>
      <c r="F10" s="1061" t="s">
        <v>1090</v>
      </c>
      <c r="G10" s="457"/>
    </row>
    <row r="11" spans="1:7" ht="12.75">
      <c r="A11" s="505" t="s">
        <v>117</v>
      </c>
      <c r="B11" s="506"/>
      <c r="C11" s="506"/>
      <c r="D11" s="563"/>
      <c r="E11" s="1480"/>
      <c r="F11" s="1480"/>
      <c r="G11" s="1091"/>
    </row>
    <row r="12" spans="1:7" ht="12.75">
      <c r="A12" s="454" t="s">
        <v>118</v>
      </c>
      <c r="B12" s="455"/>
      <c r="C12" s="455"/>
      <c r="D12" s="703"/>
      <c r="E12" s="1058"/>
      <c r="F12" s="1058"/>
      <c r="G12" s="1091"/>
    </row>
    <row r="13" spans="1:7" ht="12.75">
      <c r="A13" s="454" t="s">
        <v>119</v>
      </c>
      <c r="B13" s="455"/>
      <c r="C13" s="455"/>
      <c r="D13" s="703"/>
      <c r="E13" s="1058"/>
      <c r="F13" s="1058"/>
      <c r="G13" s="1091"/>
    </row>
    <row r="14" spans="1:7" ht="12.75">
      <c r="A14" s="454" t="s">
        <v>120</v>
      </c>
      <c r="B14" s="455"/>
      <c r="C14" s="455"/>
      <c r="D14" s="703"/>
      <c r="E14" s="1058"/>
      <c r="F14" s="1058"/>
      <c r="G14" s="1091"/>
    </row>
    <row r="15" spans="1:7" ht="12.75">
      <c r="A15" s="449"/>
      <c r="B15" s="448"/>
      <c r="C15" s="448"/>
      <c r="D15" s="1059"/>
      <c r="E15" s="1058"/>
      <c r="F15" s="1058"/>
      <c r="G15" s="1091"/>
    </row>
    <row r="16" spans="1:7" ht="12.75">
      <c r="A16" s="449"/>
      <c r="B16" s="448"/>
      <c r="C16" s="448"/>
      <c r="D16" s="1059"/>
      <c r="E16" s="1058"/>
      <c r="F16" s="1058"/>
      <c r="G16" s="1091"/>
    </row>
    <row r="17" spans="1:7" ht="12.75">
      <c r="A17" s="449"/>
      <c r="B17" s="448"/>
      <c r="C17" s="448"/>
      <c r="D17" s="1059"/>
      <c r="E17" s="1058"/>
      <c r="F17" s="1058"/>
      <c r="G17" s="1091"/>
    </row>
    <row r="18" spans="1:7" ht="12.75">
      <c r="A18" s="449"/>
      <c r="B18" s="448"/>
      <c r="C18" s="448"/>
      <c r="D18" s="1059"/>
      <c r="E18" s="1058"/>
      <c r="F18" s="1058"/>
      <c r="G18" s="1091"/>
    </row>
    <row r="19" spans="1:7" ht="12.75">
      <c r="A19" s="1092"/>
      <c r="B19" s="458"/>
      <c r="C19" s="458"/>
      <c r="D19" s="1062" t="s">
        <v>1051</v>
      </c>
      <c r="E19" s="1063">
        <f>SUM(E11:E18)</f>
        <v>0</v>
      </c>
      <c r="F19" s="1063">
        <f>SUM(F11:F18)</f>
        <v>0</v>
      </c>
      <c r="G19" s="1091"/>
    </row>
    <row r="20" spans="1:7" ht="12.75">
      <c r="A20" s="454"/>
      <c r="B20" s="455"/>
      <c r="C20" s="455"/>
      <c r="D20" s="455"/>
      <c r="E20" s="1065"/>
      <c r="F20" s="1065"/>
      <c r="G20" s="1091"/>
    </row>
    <row r="21" spans="1:7" ht="12.75">
      <c r="A21" s="454"/>
      <c r="B21" s="455"/>
      <c r="C21" s="455"/>
      <c r="D21" s="455"/>
      <c r="E21" s="1065"/>
      <c r="F21" s="1066"/>
      <c r="G21" s="1091"/>
    </row>
    <row r="22" spans="1:7" ht="15.75">
      <c r="A22" s="619"/>
      <c r="B22" s="506"/>
      <c r="C22" s="506"/>
      <c r="D22" s="506"/>
      <c r="E22" s="1064"/>
      <c r="F22" s="1833" t="s">
        <v>624</v>
      </c>
      <c r="G22" s="1489"/>
    </row>
    <row r="23" spans="1:7" ht="12.75">
      <c r="A23" s="454"/>
      <c r="B23" s="455"/>
      <c r="C23" s="455"/>
      <c r="D23" s="456"/>
      <c r="E23" s="542">
        <f>IF(G22&lt;&gt;0,"Le résultat est AVANT ou APRES IS et/ou IFA ?","")</f>
      </c>
      <c r="F23" s="1025"/>
      <c r="G23" s="1100"/>
    </row>
    <row r="24" spans="1:7" ht="12.75">
      <c r="A24" s="454"/>
      <c r="B24" s="455"/>
      <c r="C24" s="455"/>
      <c r="D24" s="456"/>
      <c r="E24" s="499"/>
      <c r="F24" s="1834">
        <f>IF(F23="APRES","Indiquez l'IS ou l'IFA déjà comptabilisés","")</f>
      </c>
      <c r="G24" s="1835"/>
    </row>
    <row r="25" spans="1:7" ht="12.75">
      <c r="A25" s="454"/>
      <c r="B25" s="455"/>
      <c r="C25" s="455"/>
      <c r="D25" s="456"/>
      <c r="E25" s="499"/>
      <c r="F25" s="1065"/>
      <c r="G25" s="1100"/>
    </row>
    <row r="26" spans="1:7" s="467" customFormat="1" ht="12.75">
      <c r="A26" s="468" t="s">
        <v>627</v>
      </c>
      <c r="B26" s="455"/>
      <c r="C26" s="455"/>
      <c r="D26" s="455"/>
      <c r="E26" s="1065"/>
      <c r="F26" s="1065"/>
      <c r="G26" s="1100"/>
    </row>
    <row r="27" spans="1:7" ht="12.75">
      <c r="A27" s="454"/>
      <c r="B27" s="455" t="s">
        <v>121</v>
      </c>
      <c r="C27" s="455"/>
      <c r="D27" s="455"/>
      <c r="E27" s="1065"/>
      <c r="F27" s="1065"/>
      <c r="G27" s="1490"/>
    </row>
    <row r="28" spans="1:7" ht="12.75">
      <c r="A28" s="454"/>
      <c r="B28" s="455" t="s">
        <v>122</v>
      </c>
      <c r="C28" s="455"/>
      <c r="D28" s="455"/>
      <c r="E28" s="1065"/>
      <c r="F28" s="1065"/>
      <c r="G28" s="1490"/>
    </row>
    <row r="29" spans="1:7" ht="12.75">
      <c r="A29" s="454"/>
      <c r="B29" s="455" t="s">
        <v>123</v>
      </c>
      <c r="C29" s="455"/>
      <c r="D29" s="455"/>
      <c r="E29" s="1065"/>
      <c r="F29" s="1065"/>
      <c r="G29" s="1490"/>
    </row>
    <row r="30" spans="1:7" ht="12.75">
      <c r="A30" s="454"/>
      <c r="B30" s="455" t="s">
        <v>124</v>
      </c>
      <c r="C30" s="455"/>
      <c r="D30" s="455"/>
      <c r="E30" s="1065"/>
      <c r="F30" s="1065"/>
      <c r="G30" s="1101">
        <f>E19</f>
        <v>0</v>
      </c>
    </row>
    <row r="31" spans="1:7" ht="12.75">
      <c r="A31" s="454"/>
      <c r="B31" s="455" t="s">
        <v>125</v>
      </c>
      <c r="C31" s="455"/>
      <c r="D31" s="455"/>
      <c r="E31" s="1065"/>
      <c r="F31" s="1065"/>
      <c r="G31" s="1100">
        <f>E37</f>
        <v>0</v>
      </c>
    </row>
    <row r="32" spans="1:7" ht="12.75">
      <c r="A32" s="454"/>
      <c r="B32" s="526" t="s">
        <v>126</v>
      </c>
      <c r="C32" s="1095" t="s">
        <v>648</v>
      </c>
      <c r="D32" s="1095"/>
      <c r="E32" s="1481"/>
      <c r="F32" s="1065"/>
      <c r="G32" s="1100"/>
    </row>
    <row r="33" spans="1:7" ht="12.75">
      <c r="A33" s="454"/>
      <c r="B33" s="526" t="s">
        <v>127</v>
      </c>
      <c r="C33" s="1095"/>
      <c r="D33" s="1095"/>
      <c r="E33" s="1481"/>
      <c r="F33" s="1065"/>
      <c r="G33" s="1100"/>
    </row>
    <row r="34" spans="1:7" ht="12.75">
      <c r="A34" s="454"/>
      <c r="B34" s="526" t="s">
        <v>128</v>
      </c>
      <c r="C34" s="1095"/>
      <c r="D34" s="1095"/>
      <c r="E34" s="1481"/>
      <c r="F34" s="1065"/>
      <c r="G34" s="1100"/>
    </row>
    <row r="35" spans="1:7" ht="12.75">
      <c r="A35" s="454"/>
      <c r="B35" s="526" t="s">
        <v>129</v>
      </c>
      <c r="C35" s="1095"/>
      <c r="D35" s="1095"/>
      <c r="E35" s="1481"/>
      <c r="F35" s="1065"/>
      <c r="G35" s="1100"/>
    </row>
    <row r="36" spans="1:7" ht="12.75">
      <c r="A36" s="454"/>
      <c r="B36" s="526" t="s">
        <v>130</v>
      </c>
      <c r="C36" s="1095"/>
      <c r="D36" s="1095"/>
      <c r="E36" s="1481"/>
      <c r="F36" s="1065"/>
      <c r="G36" s="1100"/>
    </row>
    <row r="37" spans="1:7" ht="12.75">
      <c r="A37" s="454"/>
      <c r="B37" s="455"/>
      <c r="C37" s="455"/>
      <c r="D37" s="455"/>
      <c r="E37" s="1069">
        <f>SUM(E32:E36)</f>
        <v>0</v>
      </c>
      <c r="F37" s="1065"/>
      <c r="G37" s="1100"/>
    </row>
    <row r="38" spans="1:7" ht="12.75">
      <c r="A38" s="454"/>
      <c r="B38" s="455"/>
      <c r="C38" s="455"/>
      <c r="D38" s="455"/>
      <c r="E38" s="1065"/>
      <c r="F38" s="1065"/>
      <c r="G38" s="1100"/>
    </row>
    <row r="39" spans="1:7" ht="12.75">
      <c r="A39" s="454"/>
      <c r="B39" s="455" t="s">
        <v>630</v>
      </c>
      <c r="C39" s="455"/>
      <c r="D39" s="455"/>
      <c r="E39" s="1065"/>
      <c r="F39" s="1065"/>
      <c r="G39" s="1100">
        <f>E46</f>
        <v>0</v>
      </c>
    </row>
    <row r="40" spans="1:7" ht="12.75">
      <c r="A40" s="454"/>
      <c r="B40" s="526" t="s">
        <v>126</v>
      </c>
      <c r="C40" s="1673"/>
      <c r="D40" s="1673"/>
      <c r="E40" s="1481"/>
      <c r="F40" s="1065"/>
      <c r="G40" s="1100"/>
    </row>
    <row r="41" spans="1:7" ht="12.75">
      <c r="A41" s="454"/>
      <c r="B41" s="526" t="s">
        <v>127</v>
      </c>
      <c r="C41" s="1673"/>
      <c r="D41" s="1673"/>
      <c r="E41" s="1481"/>
      <c r="F41" s="1065"/>
      <c r="G41" s="1100"/>
    </row>
    <row r="42" spans="1:7" ht="12.75">
      <c r="A42" s="454"/>
      <c r="B42" s="526" t="s">
        <v>128</v>
      </c>
      <c r="C42" s="1673"/>
      <c r="D42" s="1673"/>
      <c r="E42" s="1481"/>
      <c r="F42" s="1065"/>
      <c r="G42" s="1100"/>
    </row>
    <row r="43" spans="1:7" ht="12.75">
      <c r="A43" s="454"/>
      <c r="B43" s="526" t="s">
        <v>129</v>
      </c>
      <c r="C43" s="1673"/>
      <c r="D43" s="1673"/>
      <c r="E43" s="1481"/>
      <c r="F43" s="1065"/>
      <c r="G43" s="1100"/>
    </row>
    <row r="44" spans="1:7" ht="12.75">
      <c r="A44" s="454"/>
      <c r="B44" s="526" t="s">
        <v>130</v>
      </c>
      <c r="C44" s="1673"/>
      <c r="D44" s="1673"/>
      <c r="E44" s="1481"/>
      <c r="F44" s="1065"/>
      <c r="G44" s="1100"/>
    </row>
    <row r="45" spans="1:7" ht="12.75">
      <c r="A45" s="454"/>
      <c r="B45" s="526" t="s">
        <v>310</v>
      </c>
      <c r="C45" s="1673"/>
      <c r="D45" s="1673"/>
      <c r="E45" s="1481"/>
      <c r="F45" s="1065"/>
      <c r="G45" s="1100"/>
    </row>
    <row r="46" spans="1:7" ht="12.75">
      <c r="A46" s="454"/>
      <c r="B46" s="455"/>
      <c r="C46" s="455"/>
      <c r="D46" s="455"/>
      <c r="E46" s="1069">
        <f>SUM(E40:E45)</f>
        <v>0</v>
      </c>
      <c r="F46" s="1065"/>
      <c r="G46" s="1100"/>
    </row>
    <row r="47" spans="1:7" ht="12.75">
      <c r="A47" s="454"/>
      <c r="B47" s="455"/>
      <c r="C47" s="455"/>
      <c r="D47" s="455"/>
      <c r="E47" s="1065"/>
      <c r="F47" s="1065"/>
      <c r="G47" s="1100"/>
    </row>
    <row r="48" spans="1:7" ht="12.75">
      <c r="A48" s="454"/>
      <c r="B48" s="455"/>
      <c r="C48" s="455"/>
      <c r="D48" s="455"/>
      <c r="E48" s="1065"/>
      <c r="F48" s="1065"/>
      <c r="G48" s="1100"/>
    </row>
    <row r="49" spans="1:7" ht="12.75">
      <c r="A49" s="454"/>
      <c r="B49" s="455"/>
      <c r="C49" s="455"/>
      <c r="D49" s="455"/>
      <c r="E49" s="1065"/>
      <c r="F49" s="1065"/>
      <c r="G49" s="1100"/>
    </row>
    <row r="50" spans="1:7" ht="12.75">
      <c r="A50" s="468" t="s">
        <v>628</v>
      </c>
      <c r="B50" s="455"/>
      <c r="C50" s="455"/>
      <c r="D50" s="455"/>
      <c r="E50" s="1065"/>
      <c r="F50" s="1065"/>
      <c r="G50" s="1100"/>
    </row>
    <row r="51" spans="1:7" ht="18.75">
      <c r="A51" s="472" t="s">
        <v>629</v>
      </c>
      <c r="B51" s="455"/>
      <c r="C51" s="455"/>
      <c r="D51" s="455"/>
      <c r="E51" s="1065"/>
      <c r="F51" s="1065"/>
      <c r="G51" s="1100"/>
    </row>
    <row r="52" spans="1:7" ht="12.75">
      <c r="A52" s="454"/>
      <c r="B52" s="455" t="s">
        <v>131</v>
      </c>
      <c r="C52" s="455"/>
      <c r="D52" s="455"/>
      <c r="E52" s="1065"/>
      <c r="F52" s="1065"/>
      <c r="G52" s="1100">
        <f>-F19</f>
        <v>0</v>
      </c>
    </row>
    <row r="53" spans="1:7" ht="12.75">
      <c r="A53" s="454"/>
      <c r="B53" s="455" t="s">
        <v>630</v>
      </c>
      <c r="C53" s="455"/>
      <c r="D53" s="455"/>
      <c r="E53" s="1065"/>
      <c r="F53" s="1065"/>
      <c r="G53" s="1100">
        <f>-E59</f>
        <v>0</v>
      </c>
    </row>
    <row r="54" spans="1:7" ht="12.75">
      <c r="A54" s="454"/>
      <c r="B54" s="526" t="s">
        <v>126</v>
      </c>
      <c r="C54" s="1095"/>
      <c r="D54" s="1095"/>
      <c r="E54" s="1481"/>
      <c r="F54" s="1065"/>
      <c r="G54" s="1100"/>
    </row>
    <row r="55" spans="1:7" ht="12.75">
      <c r="A55" s="454"/>
      <c r="B55" s="526" t="s">
        <v>127</v>
      </c>
      <c r="C55" s="1095"/>
      <c r="D55" s="1095"/>
      <c r="E55" s="1481"/>
      <c r="F55" s="1065"/>
      <c r="G55" s="1100"/>
    </row>
    <row r="56" spans="1:7" ht="12.75">
      <c r="A56" s="454"/>
      <c r="B56" s="526" t="s">
        <v>128</v>
      </c>
      <c r="C56" s="1095"/>
      <c r="D56" s="1095"/>
      <c r="E56" s="1481"/>
      <c r="F56" s="1065"/>
      <c r="G56" s="1100"/>
    </row>
    <row r="57" spans="1:7" ht="12.75">
      <c r="A57" s="454"/>
      <c r="B57" s="526" t="s">
        <v>129</v>
      </c>
      <c r="C57" s="1095"/>
      <c r="D57" s="1095"/>
      <c r="E57" s="1481"/>
      <c r="F57" s="1065"/>
      <c r="G57" s="1100"/>
    </row>
    <row r="58" spans="1:7" ht="12.75">
      <c r="A58" s="454"/>
      <c r="B58" s="526" t="s">
        <v>130</v>
      </c>
      <c r="C58" s="1095"/>
      <c r="D58" s="1095"/>
      <c r="E58" s="1481"/>
      <c r="F58" s="1065"/>
      <c r="G58" s="1100"/>
    </row>
    <row r="59" spans="1:7" ht="12.75">
      <c r="A59" s="454"/>
      <c r="B59" s="455"/>
      <c r="C59" s="455"/>
      <c r="D59" s="455"/>
      <c r="E59" s="1069">
        <f>SUM(E54:E58)</f>
        <v>0</v>
      </c>
      <c r="F59" s="1065"/>
      <c r="G59" s="1102"/>
    </row>
    <row r="60" spans="1:7" ht="12.75">
      <c r="A60" s="454"/>
      <c r="B60" s="455"/>
      <c r="C60" s="455"/>
      <c r="D60" s="455"/>
      <c r="E60" s="1065"/>
      <c r="F60" s="1065"/>
      <c r="G60" s="1100"/>
    </row>
    <row r="61" spans="1:7" s="99" customFormat="1" ht="15">
      <c r="A61" s="1093"/>
      <c r="B61" s="1067"/>
      <c r="C61" s="1067"/>
      <c r="D61" s="1067"/>
      <c r="E61" s="1836" t="s">
        <v>632</v>
      </c>
      <c r="F61" s="1068"/>
      <c r="G61" s="1098">
        <f>SUM(G22:G59)</f>
        <v>0</v>
      </c>
    </row>
    <row r="62" spans="1:7" s="99" customFormat="1" ht="15">
      <c r="A62" s="1093"/>
      <c r="B62" s="1067"/>
      <c r="C62" s="1067"/>
      <c r="D62" s="1067"/>
      <c r="E62" s="1068"/>
      <c r="F62" s="1068"/>
      <c r="G62" s="1099"/>
    </row>
    <row r="63" spans="1:7" s="99" customFormat="1" ht="15">
      <c r="A63" s="1093"/>
      <c r="B63" s="2462" t="s">
        <v>631</v>
      </c>
      <c r="C63" s="2463"/>
      <c r="D63" s="2463"/>
      <c r="E63" s="2463"/>
      <c r="F63" s="2463"/>
      <c r="G63" s="1491"/>
    </row>
    <row r="64" spans="1:7" s="99" customFormat="1" ht="15">
      <c r="A64" s="1093"/>
      <c r="B64" s="2462" t="s">
        <v>486</v>
      </c>
      <c r="C64" s="2463"/>
      <c r="D64" s="2463"/>
      <c r="E64" s="2463"/>
      <c r="F64" s="2463"/>
      <c r="G64" s="1491"/>
    </row>
    <row r="65" spans="1:7" s="99" customFormat="1" ht="15">
      <c r="A65" s="1093"/>
      <c r="B65" s="2462" t="s">
        <v>487</v>
      </c>
      <c r="C65" s="2463"/>
      <c r="D65" s="2463"/>
      <c r="E65" s="2463"/>
      <c r="F65" s="2463"/>
      <c r="G65" s="1491"/>
    </row>
    <row r="66" spans="1:7" s="99" customFormat="1" ht="15">
      <c r="A66" s="1093"/>
      <c r="B66" s="2462" t="s">
        <v>498</v>
      </c>
      <c r="C66" s="2463"/>
      <c r="D66" s="2463"/>
      <c r="E66" s="2463"/>
      <c r="F66" s="2463"/>
      <c r="G66" s="1491"/>
    </row>
    <row r="67" spans="1:7" ht="12.75">
      <c r="A67" s="454"/>
      <c r="B67" s="455"/>
      <c r="C67" s="455"/>
      <c r="D67" s="455"/>
      <c r="E67" s="1065"/>
      <c r="F67" s="1065"/>
      <c r="G67" s="1100"/>
    </row>
    <row r="68" spans="1:7" ht="12.75">
      <c r="A68" s="454"/>
      <c r="B68" s="455"/>
      <c r="C68" s="455"/>
      <c r="D68" s="455"/>
      <c r="E68" s="1065" t="s">
        <v>132</v>
      </c>
      <c r="F68" s="1065"/>
      <c r="G68" s="1490"/>
    </row>
    <row r="69" spans="1:7" ht="12.75">
      <c r="A69" s="454"/>
      <c r="B69" s="455"/>
      <c r="C69" s="455"/>
      <c r="D69" s="455"/>
      <c r="E69" s="1065"/>
      <c r="F69" s="1065"/>
      <c r="G69" s="1100"/>
    </row>
    <row r="70" spans="1:7" ht="15">
      <c r="A70" s="454"/>
      <c r="B70" s="455"/>
      <c r="C70" s="455"/>
      <c r="D70" s="455"/>
      <c r="E70" s="1836" t="s">
        <v>633</v>
      </c>
      <c r="F70" s="1068"/>
      <c r="G70" s="1098">
        <f>IF(SUM(G61:G68)&gt;0,SUM(G61:G68),0)</f>
        <v>0</v>
      </c>
    </row>
    <row r="71" spans="1:9" ht="15">
      <c r="A71" s="454"/>
      <c r="B71" s="1068"/>
      <c r="C71" s="455"/>
      <c r="D71" s="455"/>
      <c r="E71" s="2460">
        <f>IF(SUM(G61:G68)&lt;0,"DEFICIT","")</f>
      </c>
      <c r="F71" s="2461"/>
      <c r="G71" s="1099"/>
      <c r="I71" s="925"/>
    </row>
    <row r="72" spans="1:9" ht="15">
      <c r="A72" s="454"/>
      <c r="B72" s="1068"/>
      <c r="C72" s="455"/>
      <c r="D72" s="455"/>
      <c r="E72" s="1847"/>
      <c r="F72" s="1855" t="s">
        <v>1036</v>
      </c>
      <c r="G72" s="1099"/>
      <c r="I72" s="925"/>
    </row>
    <row r="73" spans="1:7" ht="15">
      <c r="A73" s="1875" t="s">
        <v>640</v>
      </c>
      <c r="B73" s="455"/>
      <c r="C73" s="455"/>
      <c r="D73" s="1848"/>
      <c r="E73" s="1849"/>
      <c r="F73" s="1854"/>
      <c r="G73" s="1491"/>
    </row>
    <row r="74" spans="1:7" ht="15">
      <c r="A74" s="1875" t="s">
        <v>641</v>
      </c>
      <c r="B74" s="455"/>
      <c r="C74" s="455"/>
      <c r="D74" s="1848"/>
      <c r="E74" s="1849"/>
      <c r="F74" s="1854"/>
      <c r="G74" s="1491"/>
    </row>
    <row r="75" spans="1:7" ht="15">
      <c r="A75" s="1875" t="s">
        <v>642</v>
      </c>
      <c r="B75" s="455"/>
      <c r="C75" s="455"/>
      <c r="D75" s="1848"/>
      <c r="E75" s="1849"/>
      <c r="F75" s="1854"/>
      <c r="G75" s="1491"/>
    </row>
    <row r="76" spans="1:7" ht="15">
      <c r="A76" s="1875" t="s">
        <v>643</v>
      </c>
      <c r="B76" s="455"/>
      <c r="C76" s="455"/>
      <c r="D76" s="1848"/>
      <c r="E76" s="1849"/>
      <c r="F76" s="1854"/>
      <c r="G76" s="1491"/>
    </row>
    <row r="77" spans="1:7" ht="15.75" thickBot="1">
      <c r="A77" s="454"/>
      <c r="B77" s="1068"/>
      <c r="C77" s="455"/>
      <c r="D77" s="455"/>
      <c r="E77" s="1068"/>
      <c r="F77" s="1855" t="s">
        <v>1036</v>
      </c>
      <c r="G77" s="1099"/>
    </row>
    <row r="78" spans="1:7" ht="15.75" thickBot="1">
      <c r="A78" s="454"/>
      <c r="B78" s="1068" t="s">
        <v>644</v>
      </c>
      <c r="C78" s="1068"/>
      <c r="D78" s="455"/>
      <c r="E78" s="1068"/>
      <c r="F78" s="1854"/>
      <c r="G78" s="1103">
        <f>G70-G73-G74-G75-G76</f>
        <v>0</v>
      </c>
    </row>
    <row r="79" spans="1:7" ht="15.75" thickBot="1">
      <c r="A79" s="454"/>
      <c r="B79" s="1068"/>
      <c r="C79" s="455"/>
      <c r="D79" s="455"/>
      <c r="E79" s="1068"/>
      <c r="F79" s="1068"/>
      <c r="G79" s="1094"/>
    </row>
    <row r="80" spans="1:7" ht="15.75" thickBot="1">
      <c r="A80" s="454"/>
      <c r="B80" s="1474" t="s">
        <v>488</v>
      </c>
      <c r="C80" s="1070" t="s">
        <v>489</v>
      </c>
      <c r="D80" s="1070" t="s">
        <v>490</v>
      </c>
      <c r="E80" s="1070" t="s">
        <v>491</v>
      </c>
      <c r="F80" s="1071" t="s">
        <v>492</v>
      </c>
      <c r="G80" s="1072" t="s">
        <v>1051</v>
      </c>
    </row>
    <row r="81" spans="1:7" s="27" customFormat="1" ht="15">
      <c r="A81" s="1482" t="s">
        <v>493</v>
      </c>
      <c r="B81" s="1475">
        <f>G78</f>
        <v>0</v>
      </c>
      <c r="C81" s="1073">
        <f>G73</f>
        <v>0</v>
      </c>
      <c r="D81" s="1073">
        <f>G74</f>
        <v>0</v>
      </c>
      <c r="E81" s="1074">
        <f>G75</f>
        <v>0</v>
      </c>
      <c r="F81" s="1075">
        <f>G76</f>
        <v>0</v>
      </c>
      <c r="G81" s="1076">
        <f>SUM(B81:F81)</f>
        <v>0</v>
      </c>
    </row>
    <row r="82" spans="1:7" ht="12.75">
      <c r="A82" s="1483" t="s">
        <v>494</v>
      </c>
      <c r="B82" s="1856">
        <f>F78</f>
        <v>0</v>
      </c>
      <c r="C82" s="1857">
        <f>F73</f>
        <v>0</v>
      </c>
      <c r="D82" s="1857">
        <f>F74</f>
        <v>0</v>
      </c>
      <c r="E82" s="1857">
        <f>F75</f>
        <v>0</v>
      </c>
      <c r="F82" s="1858">
        <f>F76</f>
        <v>0</v>
      </c>
      <c r="G82" s="1077"/>
    </row>
    <row r="83" spans="1:7" s="99" customFormat="1" ht="15">
      <c r="A83" s="1484" t="s">
        <v>495</v>
      </c>
      <c r="B83" s="1477">
        <f>ROUND(B81*B82,0)</f>
        <v>0</v>
      </c>
      <c r="C83" s="1078">
        <f>ROUND(C81*C82,0)</f>
        <v>0</v>
      </c>
      <c r="D83" s="1078">
        <f>ROUND(D81*D82,0)</f>
        <v>0</v>
      </c>
      <c r="E83" s="1078">
        <f>ROUND(E81*E82,0)</f>
        <v>0</v>
      </c>
      <c r="F83" s="1079">
        <f>ROUND(F81*F82,0)</f>
        <v>0</v>
      </c>
      <c r="G83" s="1080">
        <f>SUM(B83:F83)</f>
        <v>0</v>
      </c>
    </row>
    <row r="84" spans="1:7" s="99" customFormat="1" ht="15">
      <c r="A84" s="1485"/>
      <c r="B84" s="1478"/>
      <c r="C84" s="1081"/>
      <c r="D84" s="1081"/>
      <c r="E84" s="1082"/>
      <c r="F84" s="1083"/>
      <c r="G84" s="1084"/>
    </row>
    <row r="85" spans="1:7" s="99" customFormat="1" ht="24">
      <c r="A85" s="1486" t="s">
        <v>496</v>
      </c>
      <c r="B85" s="1476"/>
      <c r="C85" s="1096"/>
      <c r="D85" s="1096"/>
      <c r="E85" s="1096"/>
      <c r="F85" s="1097"/>
      <c r="G85" s="1084"/>
    </row>
    <row r="86" spans="1:7" s="99" customFormat="1" ht="15.75" thickBot="1">
      <c r="A86" s="1487" t="s">
        <v>497</v>
      </c>
      <c r="B86" s="1477">
        <f>ROUND(B83*B85,0)</f>
        <v>0</v>
      </c>
      <c r="C86" s="1078">
        <f>ROUND(C83*C85,0)</f>
        <v>0</v>
      </c>
      <c r="D86" s="1078">
        <f>ROUND(D83*D85,0)</f>
        <v>0</v>
      </c>
      <c r="E86" s="1078">
        <f>ROUND(E83*E85,0)</f>
        <v>0</v>
      </c>
      <c r="F86" s="1079">
        <f>ROUND(F83*F85,0)</f>
        <v>0</v>
      </c>
      <c r="G86" s="1080">
        <f>SUM(B86:F86)</f>
        <v>0</v>
      </c>
    </row>
    <row r="87" spans="1:7" s="99" customFormat="1" ht="15.75" thickBot="1">
      <c r="A87" s="1488"/>
      <c r="B87" s="1479"/>
      <c r="C87" s="1085"/>
      <c r="D87" s="1086" t="s">
        <v>133</v>
      </c>
      <c r="E87" s="1087"/>
      <c r="F87" s="1088"/>
      <c r="G87" s="1089">
        <f>SUM(G83:G86)</f>
        <v>0</v>
      </c>
    </row>
    <row r="88" spans="1:7" ht="12.75">
      <c r="A88" s="467"/>
      <c r="B88" s="467"/>
      <c r="C88" s="467"/>
      <c r="D88" s="467"/>
      <c r="E88" s="467"/>
      <c r="F88" s="467"/>
      <c r="G88" s="467"/>
    </row>
    <row r="89" spans="1:7" ht="12.75">
      <c r="A89" s="467"/>
      <c r="B89" s="467"/>
      <c r="C89" s="467"/>
      <c r="D89" s="467"/>
      <c r="E89" s="467"/>
      <c r="F89" s="467"/>
      <c r="G89" s="467"/>
    </row>
    <row r="90" spans="1:7" ht="12.75">
      <c r="A90" s="467"/>
      <c r="B90" s="467"/>
      <c r="C90" s="467"/>
      <c r="D90" s="467"/>
      <c r="E90" s="467"/>
      <c r="F90" s="467"/>
      <c r="G90" s="467"/>
    </row>
    <row r="112" ht="12.75">
      <c r="A112" t="s">
        <v>625</v>
      </c>
    </row>
    <row r="113" ht="12.75">
      <c r="A113" t="s">
        <v>626</v>
      </c>
    </row>
    <row r="114" ht="12.75">
      <c r="A114" t="s">
        <v>375</v>
      </c>
    </row>
  </sheetData>
  <sheetProtection password="E2A3" sheet="1" objects="1" scenarios="1"/>
  <mergeCells count="5">
    <mergeCell ref="E71:F71"/>
    <mergeCell ref="B63:F63"/>
    <mergeCell ref="B64:F64"/>
    <mergeCell ref="B65:F65"/>
    <mergeCell ref="B66:F66"/>
  </mergeCells>
  <conditionalFormatting sqref="G24">
    <cfRule type="expression" priority="1" dxfId="32" stopIfTrue="1">
      <formula>$F$23="APRES"</formula>
    </cfRule>
  </conditionalFormatting>
  <dataValidations count="2">
    <dataValidation allowBlank="1" showInputMessage="1" showErrorMessage="1" prompt="SOLDE DE LA BALANCE COMPTABLE" sqref="G22"/>
    <dataValidation type="list" allowBlank="1" showInputMessage="1" showErrorMessage="1" sqref="F23">
      <formula1>$A$112:$A$114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58" r:id="rId1"/>
  <headerFooter alignWithMargins="0">
    <oddHeader>&amp;C&amp;"Arial,Gras"&amp;14&amp;A</oddHeader>
    <oddFooter>&amp;C&amp;F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13.00390625" style="10" customWidth="1"/>
    <col min="3" max="3" width="25.57421875" style="188" customWidth="1"/>
    <col min="4" max="4" width="12.8515625" style="8" customWidth="1"/>
    <col min="5" max="5" width="13.57421875" style="7" customWidth="1"/>
    <col min="6" max="7" width="14.7109375" style="8" customWidth="1"/>
  </cols>
  <sheetData>
    <row r="1" spans="1:7" ht="23.25">
      <c r="A1" s="698"/>
      <c r="B1" s="506"/>
      <c r="C1" s="1064"/>
      <c r="D1" s="699"/>
      <c r="E1" s="624" t="s">
        <v>553</v>
      </c>
      <c r="F1" s="1373" t="s">
        <v>315</v>
      </c>
      <c r="G1" s="804" t="s">
        <v>134</v>
      </c>
    </row>
    <row r="2" spans="1:7" ht="12.75">
      <c r="A2" s="701"/>
      <c r="B2" s="455"/>
      <c r="C2" s="1065"/>
      <c r="D2" s="494"/>
      <c r="E2" s="455"/>
      <c r="F2" s="497" t="s">
        <v>550</v>
      </c>
      <c r="G2" s="1303" t="s">
        <v>551</v>
      </c>
    </row>
    <row r="3" spans="1:7" ht="12.75">
      <c r="A3" s="704" t="s">
        <v>913</v>
      </c>
      <c r="B3" s="473">
        <f>'A1'!B6:C6</f>
        <v>0</v>
      </c>
      <c r="C3" s="1492"/>
      <c r="D3" s="497"/>
      <c r="E3" s="497"/>
      <c r="F3" s="497" t="s">
        <v>908</v>
      </c>
      <c r="G3" s="705">
        <f>'A1'!C7</f>
        <v>0</v>
      </c>
    </row>
    <row r="4" spans="1:7" ht="12.75">
      <c r="A4" s="1331" t="s">
        <v>914</v>
      </c>
      <c r="B4" s="719">
        <f>'A1'!G6</f>
        <v>0</v>
      </c>
      <c r="C4" s="1493"/>
      <c r="D4" s="502"/>
      <c r="E4" s="458"/>
      <c r="F4" s="931" t="s">
        <v>910</v>
      </c>
      <c r="G4" s="1332">
        <f>'A1'!C8</f>
        <v>0</v>
      </c>
    </row>
    <row r="5" spans="1:7" ht="20.25">
      <c r="A5" s="1104" t="s">
        <v>288</v>
      </c>
      <c r="B5" s="1105"/>
      <c r="C5" s="1105"/>
      <c r="D5" s="1105"/>
      <c r="E5" s="1105"/>
      <c r="F5" s="1105"/>
      <c r="G5" s="1106"/>
    </row>
    <row r="6" spans="1:7" ht="15">
      <c r="A6" s="1124"/>
      <c r="B6" s="1125"/>
      <c r="C6" s="1126"/>
      <c r="D6" s="1127"/>
      <c r="E6" s="1128"/>
      <c r="F6" s="1107" t="s">
        <v>1007</v>
      </c>
      <c r="G6" s="1107" t="s">
        <v>1008</v>
      </c>
    </row>
    <row r="7" spans="1:7" s="183" customFormat="1" ht="20.25" customHeight="1">
      <c r="A7" s="1129" t="s">
        <v>579</v>
      </c>
      <c r="B7" s="1130"/>
      <c r="C7" s="1069"/>
      <c r="D7" s="1131"/>
      <c r="E7" s="1132"/>
      <c r="F7" s="1109"/>
      <c r="G7" s="1159">
        <f>IF(E33&gt;0,E33,"")</f>
      </c>
    </row>
    <row r="8" spans="1:7" s="104" customFormat="1" ht="20.25" customHeight="1">
      <c r="A8" s="1133" t="s">
        <v>135</v>
      </c>
      <c r="B8" s="1134"/>
      <c r="C8" s="1135" t="s">
        <v>272</v>
      </c>
      <c r="D8" s="1136" t="s">
        <v>273</v>
      </c>
      <c r="E8" s="1137"/>
      <c r="F8" s="1111"/>
      <c r="G8" s="1112"/>
    </row>
    <row r="9" spans="1:7" s="104" customFormat="1" ht="16.5" customHeight="1">
      <c r="A9" s="1138"/>
      <c r="B9" s="1139" t="s">
        <v>136</v>
      </c>
      <c r="C9" s="1494"/>
      <c r="D9" s="1494"/>
      <c r="E9" s="1137"/>
      <c r="F9" s="1111"/>
      <c r="G9" s="1112"/>
    </row>
    <row r="10" spans="1:7" s="186" customFormat="1" ht="16.5" customHeight="1">
      <c r="A10" s="1140"/>
      <c r="B10" s="1141" t="s">
        <v>137</v>
      </c>
      <c r="C10" s="1494"/>
      <c r="D10" s="1494"/>
      <c r="E10" s="1137"/>
      <c r="F10" s="1111"/>
      <c r="G10" s="1112"/>
    </row>
    <row r="11" spans="1:7" s="186" customFormat="1" ht="16.5" customHeight="1">
      <c r="A11" s="1140"/>
      <c r="B11" s="1141" t="s">
        <v>138</v>
      </c>
      <c r="C11" s="1494"/>
      <c r="D11" s="1494"/>
      <c r="E11" s="1137"/>
      <c r="F11" s="1111"/>
      <c r="G11" s="1112"/>
    </row>
    <row r="12" spans="1:7" s="186" customFormat="1" ht="16.5" customHeight="1">
      <c r="A12" s="1140"/>
      <c r="B12" s="1141" t="s">
        <v>139</v>
      </c>
      <c r="C12" s="1494"/>
      <c r="D12" s="1494"/>
      <c r="E12" s="1137"/>
      <c r="F12" s="1111"/>
      <c r="G12" s="1112"/>
    </row>
    <row r="13" spans="1:7" s="186" customFormat="1" ht="16.5" customHeight="1">
      <c r="A13" s="1140"/>
      <c r="B13" s="1141" t="s">
        <v>140</v>
      </c>
      <c r="C13" s="1494"/>
      <c r="D13" s="1494"/>
      <c r="E13" s="1137"/>
      <c r="F13" s="1111"/>
      <c r="G13" s="1112"/>
    </row>
    <row r="14" spans="1:7" s="186" customFormat="1" ht="16.5" customHeight="1">
      <c r="A14" s="1140"/>
      <c r="B14" s="1141" t="s">
        <v>500</v>
      </c>
      <c r="C14" s="1494"/>
      <c r="D14" s="1494"/>
      <c r="E14" s="1137"/>
      <c r="F14" s="1111"/>
      <c r="G14" s="1112"/>
    </row>
    <row r="15" spans="1:7" s="186" customFormat="1" ht="16.5" customHeight="1">
      <c r="A15" s="1140"/>
      <c r="B15" s="1142" t="s">
        <v>1051</v>
      </c>
      <c r="C15" s="1143">
        <f>SUM(C9:C14)</f>
        <v>0</v>
      </c>
      <c r="D15" s="1143">
        <f>SUM(D9:D14)</f>
        <v>0</v>
      </c>
      <c r="E15" s="1137"/>
      <c r="F15" s="1111"/>
      <c r="G15" s="1829"/>
    </row>
    <row r="16" spans="1:7" s="186" customFormat="1" ht="12" customHeight="1">
      <c r="A16" s="1140"/>
      <c r="B16" s="626"/>
      <c r="C16" s="1144"/>
      <c r="D16" s="1144"/>
      <c r="E16" s="1137"/>
      <c r="F16" s="1111"/>
      <c r="G16" s="1112"/>
    </row>
    <row r="17" spans="1:7" s="186" customFormat="1" ht="16.5" customHeight="1">
      <c r="A17" s="1145" t="s">
        <v>141</v>
      </c>
      <c r="B17" s="1146"/>
      <c r="C17" s="1147"/>
      <c r="D17" s="1148"/>
      <c r="E17" s="1137"/>
      <c r="F17" s="1495"/>
      <c r="G17" s="1496"/>
    </row>
    <row r="18" spans="1:7" s="186" customFormat="1" ht="23.25" customHeight="1">
      <c r="A18" s="1149" t="s">
        <v>275</v>
      </c>
      <c r="B18" s="1029"/>
      <c r="C18" s="1148"/>
      <c r="D18" s="1150"/>
      <c r="E18" s="1068">
        <f>'I3 (1 sur 2) '!G83</f>
        <v>0</v>
      </c>
      <c r="F18" s="1495"/>
      <c r="G18" s="1496"/>
    </row>
    <row r="19" spans="1:7" s="186" customFormat="1" ht="16.5" customHeight="1" thickBot="1">
      <c r="A19" s="1140" t="s">
        <v>142</v>
      </c>
      <c r="B19" s="1029"/>
      <c r="C19" s="1148"/>
      <c r="D19" s="1148"/>
      <c r="E19" s="1137">
        <f>-C15</f>
        <v>0</v>
      </c>
      <c r="F19" s="1495"/>
      <c r="G19" s="1496"/>
    </row>
    <row r="20" spans="1:7" s="186" customFormat="1" ht="16.5" customHeight="1" thickBot="1">
      <c r="A20" s="1149" t="s">
        <v>499</v>
      </c>
      <c r="B20" s="1151"/>
      <c r="C20" s="1143"/>
      <c r="D20" s="1143"/>
      <c r="E20" s="1152">
        <f>+E18+E19</f>
        <v>0</v>
      </c>
      <c r="F20" s="1495"/>
      <c r="G20" s="1496"/>
    </row>
    <row r="21" spans="1:7" s="186" customFormat="1" ht="16.5" customHeight="1">
      <c r="A21" s="1149"/>
      <c r="B21" s="1151"/>
      <c r="C21" s="1143"/>
      <c r="D21" s="1143"/>
      <c r="E21" s="1153"/>
      <c r="F21" s="1495"/>
      <c r="G21" s="1496"/>
    </row>
    <row r="22" spans="1:7" s="186" customFormat="1" ht="16.5" customHeight="1">
      <c r="A22" s="1145" t="s">
        <v>274</v>
      </c>
      <c r="B22" s="1151"/>
      <c r="C22" s="1143"/>
      <c r="D22" s="1143"/>
      <c r="E22" s="1153"/>
      <c r="F22" s="1495"/>
      <c r="G22" s="1496"/>
    </row>
    <row r="23" spans="1:7" s="186" customFormat="1" ht="16.5" customHeight="1">
      <c r="A23" s="1149" t="s">
        <v>276</v>
      </c>
      <c r="B23" s="1151"/>
      <c r="C23" s="1143"/>
      <c r="D23" s="1143"/>
      <c r="E23" s="1153">
        <f>'I3 (1 sur 2) '!G86</f>
        <v>0</v>
      </c>
      <c r="F23" s="1495"/>
      <c r="G23" s="1496"/>
    </row>
    <row r="24" spans="1:7" s="262" customFormat="1" ht="16.5" customHeight="1" thickBot="1">
      <c r="A24" s="1154" t="s">
        <v>143</v>
      </c>
      <c r="B24" s="1155"/>
      <c r="C24" s="1156"/>
      <c r="D24" s="1156"/>
      <c r="E24" s="1157">
        <f>-D15</f>
        <v>0</v>
      </c>
      <c r="F24" s="1497"/>
      <c r="G24" s="1498"/>
    </row>
    <row r="25" spans="1:7" s="186" customFormat="1" ht="16.5" customHeight="1" thickBot="1">
      <c r="A25" s="1149" t="s">
        <v>277</v>
      </c>
      <c r="B25" s="1151"/>
      <c r="C25" s="1143"/>
      <c r="D25" s="1143"/>
      <c r="E25" s="1152">
        <f>SUM(E23:E24)</f>
        <v>0</v>
      </c>
      <c r="F25" s="1495"/>
      <c r="G25" s="1496"/>
    </row>
    <row r="26" spans="1:7" s="186" customFormat="1" ht="16.5" customHeight="1">
      <c r="A26" s="1140"/>
      <c r="B26" s="1029"/>
      <c r="C26" s="1148"/>
      <c r="D26" s="1148"/>
      <c r="E26" s="1137"/>
      <c r="F26" s="1495"/>
      <c r="G26" s="1496"/>
    </row>
    <row r="27" spans="1:7" s="186" customFormat="1" ht="16.5" customHeight="1">
      <c r="A27" s="1140" t="s">
        <v>278</v>
      </c>
      <c r="B27" s="1029"/>
      <c r="C27" s="1148"/>
      <c r="D27" s="1148"/>
      <c r="E27" s="1153">
        <f>E20+E25</f>
        <v>0</v>
      </c>
      <c r="F27" s="1495"/>
      <c r="G27" s="1496"/>
    </row>
    <row r="28" spans="1:7" s="186" customFormat="1" ht="16.5" customHeight="1">
      <c r="A28" s="1114"/>
      <c r="B28" s="692" t="s">
        <v>279</v>
      </c>
      <c r="C28" s="1116"/>
      <c r="D28" s="1116"/>
      <c r="E28" s="1110"/>
      <c r="F28" s="1111"/>
      <c r="G28" s="1112"/>
    </row>
    <row r="29" spans="1:7" s="186" customFormat="1" ht="16.5" customHeight="1">
      <c r="A29" s="1114"/>
      <c r="B29" s="692" t="s">
        <v>126</v>
      </c>
      <c r="C29" s="1116"/>
      <c r="D29" s="1116"/>
      <c r="E29" s="1110"/>
      <c r="F29" s="1111"/>
      <c r="G29" s="1112"/>
    </row>
    <row r="30" spans="1:7" s="186" customFormat="1" ht="16.5" customHeight="1">
      <c r="A30" s="1114"/>
      <c r="B30" s="692" t="s">
        <v>127</v>
      </c>
      <c r="C30" s="1116"/>
      <c r="D30" s="1116"/>
      <c r="E30" s="1110"/>
      <c r="F30" s="1111"/>
      <c r="G30" s="1112"/>
    </row>
    <row r="31" spans="1:7" s="186" customFormat="1" ht="16.5" customHeight="1">
      <c r="A31" s="1114"/>
      <c r="B31" s="692" t="s">
        <v>128</v>
      </c>
      <c r="C31" s="1116"/>
      <c r="D31" s="1116"/>
      <c r="E31" s="1110"/>
      <c r="F31" s="1111"/>
      <c r="G31" s="1112"/>
    </row>
    <row r="32" spans="1:7" s="186" customFormat="1" ht="16.5" customHeight="1" thickBot="1">
      <c r="A32" s="1114"/>
      <c r="B32" s="692" t="s">
        <v>129</v>
      </c>
      <c r="C32" s="1116"/>
      <c r="D32" s="1116"/>
      <c r="E32" s="1110"/>
      <c r="F32" s="1111"/>
      <c r="G32" s="1112"/>
    </row>
    <row r="33" spans="1:7" s="186" customFormat="1" ht="16.5" customHeight="1" thickBot="1">
      <c r="A33" s="1140"/>
      <c r="B33" s="1029"/>
      <c r="C33" s="1148" t="s">
        <v>580</v>
      </c>
      <c r="D33" s="1148"/>
      <c r="E33" s="1158">
        <f>SUM(E27:E32)</f>
        <v>0</v>
      </c>
      <c r="F33" s="1112"/>
      <c r="G33" s="1112"/>
    </row>
    <row r="34" spans="1:7" s="186" customFormat="1" ht="16.5" customHeight="1">
      <c r="A34" s="1114"/>
      <c r="B34" s="692"/>
      <c r="C34" s="1116"/>
      <c r="D34" s="1116"/>
      <c r="E34" s="1110"/>
      <c r="F34" s="1111"/>
      <c r="G34" s="1112"/>
    </row>
    <row r="35" spans="1:7" s="186" customFormat="1" ht="16.5" customHeight="1">
      <c r="A35" s="1108" t="s">
        <v>577</v>
      </c>
      <c r="B35" s="692"/>
      <c r="C35" s="1116"/>
      <c r="D35" s="1060"/>
      <c r="E35" s="1110"/>
      <c r="F35" s="1111"/>
      <c r="G35" s="1112"/>
    </row>
    <row r="36" spans="1:7" s="186" customFormat="1" ht="16.5" customHeight="1">
      <c r="A36" s="1114"/>
      <c r="B36" s="692"/>
      <c r="C36" s="1116"/>
      <c r="D36" s="1116"/>
      <c r="E36" s="1110"/>
      <c r="F36" s="1111"/>
      <c r="G36" s="1112"/>
    </row>
    <row r="37" spans="1:7" s="186" customFormat="1" ht="16.5" customHeight="1">
      <c r="A37" s="1114"/>
      <c r="B37" s="692"/>
      <c r="C37" s="1116"/>
      <c r="D37" s="1116"/>
      <c r="E37" s="1110"/>
      <c r="F37" s="1111"/>
      <c r="G37" s="1112"/>
    </row>
    <row r="38" spans="1:7" s="186" customFormat="1" ht="16.5" customHeight="1">
      <c r="A38" s="1108" t="s">
        <v>578</v>
      </c>
      <c r="B38" s="692"/>
      <c r="C38" s="1116"/>
      <c r="D38" s="1116"/>
      <c r="E38" s="1110"/>
      <c r="F38" s="1111"/>
      <c r="G38" s="1112"/>
    </row>
    <row r="39" spans="1:7" s="186" customFormat="1" ht="16.5" customHeight="1">
      <c r="A39" s="1113"/>
      <c r="B39" s="692"/>
      <c r="C39" s="1116"/>
      <c r="D39" s="1116"/>
      <c r="E39" s="1110"/>
      <c r="F39" s="1111"/>
      <c r="G39" s="1112"/>
    </row>
    <row r="40" spans="1:7" s="186" customFormat="1" ht="16.5" customHeight="1">
      <c r="A40" s="1114"/>
      <c r="B40" s="692"/>
      <c r="C40" s="1116"/>
      <c r="D40" s="1116"/>
      <c r="E40" s="1110"/>
      <c r="F40" s="1111"/>
      <c r="G40" s="1112"/>
    </row>
    <row r="41" spans="1:7" s="186" customFormat="1" ht="16.5" customHeight="1">
      <c r="A41" s="1114"/>
      <c r="B41" s="692"/>
      <c r="C41" s="1116"/>
      <c r="D41" s="1116"/>
      <c r="E41" s="1110"/>
      <c r="F41" s="1111"/>
      <c r="G41" s="1112"/>
    </row>
    <row r="42" spans="1:7" s="186" customFormat="1" ht="16.5" customHeight="1">
      <c r="A42" s="1108" t="s">
        <v>577</v>
      </c>
      <c r="B42" s="692"/>
      <c r="C42" s="1116"/>
      <c r="D42" s="1060"/>
      <c r="E42" s="1110"/>
      <c r="F42" s="1111"/>
      <c r="G42" s="1112"/>
    </row>
    <row r="43" spans="1:7" s="186" customFormat="1" ht="16.5" customHeight="1">
      <c r="A43" s="1114"/>
      <c r="B43" s="692"/>
      <c r="C43" s="1116"/>
      <c r="D43" s="1116"/>
      <c r="E43" s="1110"/>
      <c r="F43" s="1111"/>
      <c r="G43" s="1112"/>
    </row>
    <row r="44" spans="1:7" s="186" customFormat="1" ht="16.5" customHeight="1">
      <c r="A44" s="1114"/>
      <c r="B44" s="692"/>
      <c r="C44" s="1116"/>
      <c r="D44" s="1116"/>
      <c r="E44" s="1110"/>
      <c r="F44" s="1111"/>
      <c r="G44" s="1112"/>
    </row>
    <row r="45" spans="1:7" s="186" customFormat="1" ht="16.5" customHeight="1">
      <c r="A45" s="1114"/>
      <c r="B45" s="692"/>
      <c r="C45" s="1116"/>
      <c r="D45" s="1116"/>
      <c r="E45" s="1110"/>
      <c r="F45" s="1111"/>
      <c r="G45" s="1112"/>
    </row>
    <row r="46" spans="1:7" s="186" customFormat="1" ht="16.5" customHeight="1">
      <c r="A46" s="1114"/>
      <c r="B46" s="692"/>
      <c r="C46" s="1116"/>
      <c r="D46" s="1116"/>
      <c r="E46" s="1110"/>
      <c r="F46" s="1111"/>
      <c r="G46" s="1112"/>
    </row>
    <row r="47" spans="1:7" s="186" customFormat="1" ht="16.5" customHeight="1">
      <c r="A47" s="1114"/>
      <c r="B47" s="692"/>
      <c r="C47" s="1116"/>
      <c r="D47" s="1116"/>
      <c r="E47" s="1110"/>
      <c r="F47" s="1111"/>
      <c r="G47" s="1112"/>
    </row>
    <row r="48" spans="1:7" s="186" customFormat="1" ht="16.5" customHeight="1">
      <c r="A48" s="1108"/>
      <c r="B48" s="692"/>
      <c r="C48" s="1116"/>
      <c r="D48" s="1060"/>
      <c r="E48" s="1110"/>
      <c r="F48" s="1111"/>
      <c r="G48" s="1112"/>
    </row>
    <row r="49" spans="1:7" s="186" customFormat="1" ht="16.5" customHeight="1">
      <c r="A49" s="1114"/>
      <c r="B49" s="692"/>
      <c r="C49" s="1116"/>
      <c r="D49" s="1116"/>
      <c r="E49" s="1110"/>
      <c r="F49" s="1111"/>
      <c r="G49" s="1112"/>
    </row>
    <row r="50" spans="1:7" s="186" customFormat="1" ht="16.5" customHeight="1">
      <c r="A50" s="1118"/>
      <c r="B50" s="1119"/>
      <c r="C50" s="1120"/>
      <c r="D50" s="1120"/>
      <c r="E50" s="1121"/>
      <c r="F50" s="1122"/>
      <c r="G50" s="1123"/>
    </row>
    <row r="51" spans="1:7" s="186" customFormat="1" ht="16.5" customHeight="1">
      <c r="A51" s="692"/>
      <c r="B51" s="692"/>
      <c r="C51" s="1116"/>
      <c r="D51" s="1116"/>
      <c r="E51" s="1110"/>
      <c r="F51" s="1117"/>
      <c r="G51" s="1115"/>
    </row>
    <row r="52" spans="1:7" s="186" customFormat="1" ht="16.5" customHeight="1">
      <c r="A52" s="83"/>
      <c r="B52" s="83"/>
      <c r="C52" s="184"/>
      <c r="D52" s="184"/>
      <c r="E52" s="191"/>
      <c r="F52" s="191"/>
      <c r="G52" s="59"/>
    </row>
    <row r="53" spans="1:7" s="187" customFormat="1" ht="16.5" customHeight="1">
      <c r="A53" s="90"/>
      <c r="B53" s="90"/>
      <c r="C53" s="189"/>
      <c r="D53" s="189"/>
      <c r="E53" s="438"/>
      <c r="F53" s="438"/>
      <c r="G53" s="179"/>
    </row>
    <row r="54" spans="1:7" s="186" customFormat="1" ht="16.5" customHeight="1">
      <c r="A54" s="83"/>
      <c r="B54" s="83"/>
      <c r="C54" s="184"/>
      <c r="D54" s="184"/>
      <c r="E54" s="191"/>
      <c r="F54" s="191"/>
      <c r="G54" s="59"/>
    </row>
    <row r="55" spans="1:7" s="186" customFormat="1" ht="16.5" customHeight="1">
      <c r="A55" s="83"/>
      <c r="B55" s="83"/>
      <c r="C55" s="184"/>
      <c r="D55" s="184"/>
      <c r="E55" s="191"/>
      <c r="F55" s="191"/>
      <c r="G55" s="59"/>
    </row>
    <row r="56" spans="1:7" s="186" customFormat="1" ht="16.5" customHeight="1">
      <c r="A56" s="83"/>
      <c r="B56" s="83"/>
      <c r="C56" s="184"/>
      <c r="D56" s="184"/>
      <c r="E56" s="191"/>
      <c r="F56" s="191"/>
      <c r="G56" s="59"/>
    </row>
    <row r="57" spans="1:7" s="186" customFormat="1" ht="16.5" customHeight="1">
      <c r="A57" s="83"/>
      <c r="B57" s="83"/>
      <c r="C57" s="184"/>
      <c r="D57" s="184"/>
      <c r="E57" s="191"/>
      <c r="F57" s="191"/>
      <c r="G57" s="59"/>
    </row>
    <row r="58" spans="1:7" s="56" customFormat="1" ht="16.5" customHeight="1">
      <c r="A58" s="89"/>
      <c r="B58" s="89"/>
      <c r="C58" s="180"/>
      <c r="D58" s="180"/>
      <c r="E58" s="439"/>
      <c r="F58" s="191"/>
      <c r="G58" s="59"/>
    </row>
    <row r="59" spans="1:7" s="29" customFormat="1" ht="16.5" customHeight="1">
      <c r="A59" s="87"/>
      <c r="B59" s="88"/>
      <c r="C59" s="180"/>
      <c r="D59" s="180"/>
      <c r="E59" s="439"/>
      <c r="F59" s="191"/>
      <c r="G59" s="59"/>
    </row>
    <row r="60" spans="1:7" s="29" customFormat="1" ht="16.5" customHeight="1">
      <c r="A60" s="87"/>
      <c r="B60" s="88"/>
      <c r="C60" s="180"/>
      <c r="D60" s="180"/>
      <c r="E60" s="439"/>
      <c r="F60" s="191"/>
      <c r="G60" s="59"/>
    </row>
    <row r="61" spans="1:7" s="29" customFormat="1" ht="16.5" customHeight="1">
      <c r="A61" s="87"/>
      <c r="B61" s="88"/>
      <c r="C61" s="180"/>
      <c r="D61" s="180"/>
      <c r="E61" s="439"/>
      <c r="F61" s="191"/>
      <c r="G61" s="59"/>
    </row>
    <row r="62" spans="1:7" s="29" customFormat="1" ht="16.5" customHeight="1">
      <c r="A62" s="87"/>
      <c r="B62" s="88"/>
      <c r="C62" s="180"/>
      <c r="D62" s="180"/>
      <c r="E62" s="439"/>
      <c r="F62" s="191"/>
      <c r="G62" s="59"/>
    </row>
    <row r="63" spans="1:7" s="29" customFormat="1" ht="16.5" customHeight="1">
      <c r="A63" s="87"/>
      <c r="B63" s="88"/>
      <c r="C63" s="180"/>
      <c r="D63" s="180"/>
      <c r="E63" s="439"/>
      <c r="F63" s="191"/>
      <c r="G63" s="59"/>
    </row>
    <row r="64" spans="1:7" s="29" customFormat="1" ht="16.5" customHeight="1">
      <c r="A64" s="87"/>
      <c r="B64" s="88"/>
      <c r="C64" s="180"/>
      <c r="D64" s="180"/>
      <c r="E64" s="439"/>
      <c r="F64" s="191"/>
      <c r="G64" s="59"/>
    </row>
    <row r="65" spans="1:7" s="29" customFormat="1" ht="16.5" customHeight="1">
      <c r="A65" s="87"/>
      <c r="B65" s="88"/>
      <c r="C65" s="180"/>
      <c r="D65" s="180"/>
      <c r="E65" s="439"/>
      <c r="F65" s="191"/>
      <c r="G65" s="59"/>
    </row>
    <row r="66" spans="1:7" s="29" customFormat="1" ht="16.5" customHeight="1">
      <c r="A66" s="87"/>
      <c r="B66" s="88"/>
      <c r="C66" s="180"/>
      <c r="D66" s="180"/>
      <c r="E66" s="439"/>
      <c r="F66" s="191"/>
      <c r="G66" s="59"/>
    </row>
    <row r="67" spans="1:7" s="29" customFormat="1" ht="16.5" customHeight="1">
      <c r="A67" s="87"/>
      <c r="B67" s="88"/>
      <c r="C67" s="180"/>
      <c r="D67" s="180"/>
      <c r="E67" s="439"/>
      <c r="F67" s="191"/>
      <c r="G67" s="59"/>
    </row>
    <row r="68" spans="1:7" s="29" customFormat="1" ht="16.5" customHeight="1">
      <c r="A68" s="87"/>
      <c r="B68" s="88"/>
      <c r="C68" s="180"/>
      <c r="D68" s="180"/>
      <c r="E68" s="439"/>
      <c r="F68" s="191"/>
      <c r="G68" s="59"/>
    </row>
    <row r="69" spans="1:7" s="29" customFormat="1" ht="16.5" customHeight="1">
      <c r="A69" s="87"/>
      <c r="B69" s="88"/>
      <c r="C69" s="180"/>
      <c r="D69" s="180"/>
      <c r="E69" s="439"/>
      <c r="F69" s="191"/>
      <c r="G69" s="59"/>
    </row>
    <row r="70" spans="1:7" s="29" customFormat="1" ht="16.5" customHeight="1">
      <c r="A70" s="87"/>
      <c r="B70" s="88"/>
      <c r="C70" s="180"/>
      <c r="D70" s="180"/>
      <c r="E70" s="439"/>
      <c r="F70" s="191"/>
      <c r="G70" s="59"/>
    </row>
    <row r="71" spans="1:7" s="29" customFormat="1" ht="16.5" customHeight="1">
      <c r="A71" s="87"/>
      <c r="B71" s="88"/>
      <c r="C71" s="180"/>
      <c r="D71" s="180"/>
      <c r="E71" s="439"/>
      <c r="F71" s="191"/>
      <c r="G71" s="59"/>
    </row>
    <row r="72" spans="1:7" s="29" customFormat="1" ht="16.5" customHeight="1">
      <c r="A72" s="87"/>
      <c r="B72" s="88"/>
      <c r="C72" s="180"/>
      <c r="D72" s="180"/>
      <c r="E72" s="439"/>
      <c r="F72" s="191"/>
      <c r="G72" s="59"/>
    </row>
    <row r="73" spans="1:7" s="29" customFormat="1" ht="15.75" customHeight="1">
      <c r="A73" s="87"/>
      <c r="B73" s="88"/>
      <c r="C73" s="180"/>
      <c r="D73" s="180"/>
      <c r="E73" s="439"/>
      <c r="F73" s="191"/>
      <c r="G73" s="59"/>
    </row>
    <row r="74" spans="1:7" s="29" customFormat="1" ht="15.75" customHeight="1">
      <c r="A74" s="87"/>
      <c r="B74" s="88"/>
      <c r="C74" s="180"/>
      <c r="D74" s="89"/>
      <c r="E74" s="192"/>
      <c r="F74" s="178"/>
      <c r="G74" s="178"/>
    </row>
    <row r="75" spans="1:7" s="29" customFormat="1" ht="15.75" customHeight="1">
      <c r="A75" s="87"/>
      <c r="B75" s="88"/>
      <c r="C75" s="180"/>
      <c r="D75" s="89"/>
      <c r="E75" s="192"/>
      <c r="F75" s="178"/>
      <c r="G75" s="178"/>
    </row>
    <row r="76" spans="1:7" s="29" customFormat="1" ht="15.75" customHeight="1">
      <c r="A76" s="87"/>
      <c r="B76" s="88"/>
      <c r="C76" s="180"/>
      <c r="D76" s="89"/>
      <c r="E76" s="192"/>
      <c r="F76" s="178"/>
      <c r="G76" s="178"/>
    </row>
    <row r="77" spans="1:7" s="29" customFormat="1" ht="15.75" customHeight="1">
      <c r="A77" s="87"/>
      <c r="B77" s="88"/>
      <c r="C77" s="180"/>
      <c r="D77" s="89"/>
      <c r="E77" s="192"/>
      <c r="F77" s="178"/>
      <c r="G77" s="178"/>
    </row>
    <row r="78" spans="1:7" s="29" customFormat="1" ht="15.75" customHeight="1">
      <c r="A78" s="87"/>
      <c r="B78" s="88"/>
      <c r="C78" s="180"/>
      <c r="D78" s="89"/>
      <c r="E78" s="192"/>
      <c r="F78" s="178"/>
      <c r="G78" s="178"/>
    </row>
    <row r="79" spans="1:7" s="29" customFormat="1" ht="15.75" customHeight="1">
      <c r="A79" s="87"/>
      <c r="B79" s="88"/>
      <c r="C79" s="180"/>
      <c r="D79" s="89"/>
      <c r="E79" s="192"/>
      <c r="F79" s="178"/>
      <c r="G79" s="178"/>
    </row>
    <row r="80" spans="1:7" s="29" customFormat="1" ht="15.75" customHeight="1">
      <c r="A80" s="87"/>
      <c r="B80" s="88"/>
      <c r="C80" s="180"/>
      <c r="D80" s="89"/>
      <c r="E80" s="192"/>
      <c r="F80" s="178"/>
      <c r="G80" s="178"/>
    </row>
    <row r="81" spans="1:7" s="29" customFormat="1" ht="15.75" customHeight="1">
      <c r="A81" s="87"/>
      <c r="B81" s="88"/>
      <c r="C81" s="180"/>
      <c r="D81" s="89"/>
      <c r="E81" s="192"/>
      <c r="F81" s="178"/>
      <c r="G81" s="178"/>
    </row>
    <row r="82" spans="1:7" s="29" customFormat="1" ht="15.75" customHeight="1">
      <c r="A82" s="87"/>
      <c r="B82" s="88"/>
      <c r="C82" s="180"/>
      <c r="D82" s="89"/>
      <c r="E82" s="192"/>
      <c r="F82" s="178"/>
      <c r="G82" s="178"/>
    </row>
    <row r="83" spans="1:7" s="29" customFormat="1" ht="15.75" customHeight="1">
      <c r="A83" s="87"/>
      <c r="B83" s="88"/>
      <c r="C83" s="180"/>
      <c r="D83" s="89"/>
      <c r="E83" s="192"/>
      <c r="F83" s="178"/>
      <c r="G83" s="178"/>
    </row>
    <row r="84" spans="1:7" s="29" customFormat="1" ht="15.75" customHeight="1">
      <c r="A84" s="87"/>
      <c r="B84" s="88"/>
      <c r="C84" s="180"/>
      <c r="D84" s="89"/>
      <c r="E84" s="192"/>
      <c r="F84" s="178"/>
      <c r="G84" s="178"/>
    </row>
    <row r="85" spans="1:7" s="29" customFormat="1" ht="15.75" customHeight="1">
      <c r="A85" s="87"/>
      <c r="B85" s="88"/>
      <c r="C85" s="180"/>
      <c r="D85" s="89"/>
      <c r="E85" s="192"/>
      <c r="F85" s="178"/>
      <c r="G85" s="178"/>
    </row>
    <row r="86" spans="1:7" s="29" customFormat="1" ht="15.75" customHeight="1">
      <c r="A86" s="87"/>
      <c r="B86" s="88"/>
      <c r="C86" s="180"/>
      <c r="D86" s="89"/>
      <c r="E86" s="192"/>
      <c r="F86" s="178"/>
      <c r="G86" s="178"/>
    </row>
    <row r="87" spans="1:7" s="29" customFormat="1" ht="15.75" customHeight="1">
      <c r="A87" s="87"/>
      <c r="B87" s="88"/>
      <c r="C87" s="180"/>
      <c r="D87" s="89"/>
      <c r="E87" s="192"/>
      <c r="F87" s="178"/>
      <c r="G87" s="178"/>
    </row>
    <row r="88" spans="1:7" s="29" customFormat="1" ht="15.75" customHeight="1">
      <c r="A88" s="87"/>
      <c r="B88" s="88"/>
      <c r="C88" s="180"/>
      <c r="D88" s="89"/>
      <c r="E88" s="192"/>
      <c r="F88" s="178"/>
      <c r="G88" s="178"/>
    </row>
    <row r="89" spans="1:7" s="29" customFormat="1" ht="15.75" customHeight="1">
      <c r="A89" s="87"/>
      <c r="B89" s="88"/>
      <c r="C89" s="180"/>
      <c r="D89" s="89"/>
      <c r="E89" s="192"/>
      <c r="F89" s="178"/>
      <c r="G89" s="178"/>
    </row>
    <row r="90" spans="1:7" s="29" customFormat="1" ht="15.75" customHeight="1">
      <c r="A90" s="87"/>
      <c r="B90" s="88"/>
      <c r="C90" s="180"/>
      <c r="D90" s="89"/>
      <c r="E90" s="192"/>
      <c r="F90" s="178"/>
      <c r="G90" s="178"/>
    </row>
    <row r="91" spans="1:7" s="29" customFormat="1" ht="15.75" customHeight="1">
      <c r="A91" s="87"/>
      <c r="B91" s="88"/>
      <c r="C91" s="180"/>
      <c r="D91" s="89"/>
      <c r="E91" s="192"/>
      <c r="F91" s="178"/>
      <c r="G91" s="178"/>
    </row>
    <row r="92" spans="1:7" s="29" customFormat="1" ht="15.75" customHeight="1">
      <c r="A92" s="87"/>
      <c r="B92" s="88"/>
      <c r="C92" s="180"/>
      <c r="D92" s="89"/>
      <c r="E92" s="192"/>
      <c r="F92" s="178"/>
      <c r="G92" s="178"/>
    </row>
    <row r="93" spans="1:7" s="29" customFormat="1" ht="15.75" customHeight="1">
      <c r="A93" s="87"/>
      <c r="B93" s="88"/>
      <c r="C93" s="180"/>
      <c r="D93" s="89"/>
      <c r="E93" s="192"/>
      <c r="F93" s="178"/>
      <c r="G93" s="178"/>
    </row>
    <row r="94" spans="1:7" s="29" customFormat="1" ht="15.75" customHeight="1">
      <c r="A94" s="87"/>
      <c r="B94" s="88"/>
      <c r="C94" s="180"/>
      <c r="D94" s="89"/>
      <c r="E94" s="192"/>
      <c r="F94" s="178"/>
      <c r="G94" s="178"/>
    </row>
    <row r="95" spans="1:7" s="29" customFormat="1" ht="15.75" customHeight="1">
      <c r="A95" s="87"/>
      <c r="B95" s="88"/>
      <c r="C95" s="180"/>
      <c r="D95" s="89"/>
      <c r="E95" s="192"/>
      <c r="F95" s="178"/>
      <c r="G95" s="178"/>
    </row>
    <row r="96" spans="1:7" s="29" customFormat="1" ht="15.75" customHeight="1">
      <c r="A96" s="87"/>
      <c r="B96" s="88"/>
      <c r="C96" s="180"/>
      <c r="D96" s="89"/>
      <c r="E96" s="192"/>
      <c r="F96" s="178"/>
      <c r="G96" s="178"/>
    </row>
    <row r="97" spans="1:7" s="29" customFormat="1" ht="15.75" customHeight="1">
      <c r="A97" s="87"/>
      <c r="B97" s="88"/>
      <c r="C97" s="180"/>
      <c r="D97" s="89"/>
      <c r="E97" s="192"/>
      <c r="F97" s="178"/>
      <c r="G97" s="178"/>
    </row>
    <row r="98" spans="1:7" s="29" customFormat="1" ht="15.75" customHeight="1">
      <c r="A98" s="87"/>
      <c r="B98" s="88"/>
      <c r="C98" s="180"/>
      <c r="D98" s="89"/>
      <c r="E98" s="192"/>
      <c r="F98" s="178"/>
      <c r="G98" s="178"/>
    </row>
    <row r="99" spans="1:7" s="29" customFormat="1" ht="12.75">
      <c r="A99" s="87"/>
      <c r="B99" s="88"/>
      <c r="C99" s="180"/>
      <c r="D99" s="89"/>
      <c r="E99" s="192"/>
      <c r="F99" s="178"/>
      <c r="G99" s="178"/>
    </row>
    <row r="100" spans="1:7" s="29" customFormat="1" ht="12.75">
      <c r="A100" s="87"/>
      <c r="B100" s="88"/>
      <c r="C100" s="180"/>
      <c r="D100" s="89"/>
      <c r="E100" s="192"/>
      <c r="F100" s="178"/>
      <c r="G100" s="178"/>
    </row>
    <row r="101" spans="1:7" s="29" customFormat="1" ht="12.75">
      <c r="A101" s="87"/>
      <c r="B101" s="88"/>
      <c r="C101" s="180"/>
      <c r="D101" s="89"/>
      <c r="E101" s="192"/>
      <c r="F101" s="178"/>
      <c r="G101" s="178"/>
    </row>
    <row r="102" spans="1:7" s="29" customFormat="1" ht="12.75">
      <c r="A102" s="87"/>
      <c r="B102" s="88"/>
      <c r="C102" s="180"/>
      <c r="D102" s="89"/>
      <c r="E102" s="192"/>
      <c r="F102" s="178"/>
      <c r="G102" s="178"/>
    </row>
    <row r="103" spans="1:7" s="29" customFormat="1" ht="12.75">
      <c r="A103" s="87"/>
      <c r="B103" s="88"/>
      <c r="C103" s="180"/>
      <c r="D103" s="89"/>
      <c r="E103" s="192"/>
      <c r="F103" s="178"/>
      <c r="G103" s="178"/>
    </row>
    <row r="104" spans="1:7" s="29" customFormat="1" ht="12.75">
      <c r="A104" s="87"/>
      <c r="B104" s="88"/>
      <c r="C104" s="180"/>
      <c r="D104" s="89"/>
      <c r="E104" s="192"/>
      <c r="F104" s="178"/>
      <c r="G104" s="178"/>
    </row>
    <row r="105" spans="1:7" s="29" customFormat="1" ht="12.75">
      <c r="A105" s="87"/>
      <c r="B105" s="88"/>
      <c r="C105" s="180"/>
      <c r="D105" s="89"/>
      <c r="E105" s="192"/>
      <c r="F105" s="178"/>
      <c r="G105" s="178"/>
    </row>
    <row r="106" spans="1:7" s="29" customFormat="1" ht="12.75">
      <c r="A106" s="87"/>
      <c r="B106" s="88"/>
      <c r="C106" s="180"/>
      <c r="D106" s="89"/>
      <c r="E106" s="192"/>
      <c r="F106" s="178"/>
      <c r="G106" s="178"/>
    </row>
    <row r="107" spans="1:7" s="29" customFormat="1" ht="12.75">
      <c r="A107" s="87"/>
      <c r="B107" s="88"/>
      <c r="C107" s="180"/>
      <c r="D107" s="89"/>
      <c r="E107" s="192"/>
      <c r="F107" s="178"/>
      <c r="G107" s="178"/>
    </row>
    <row r="108" spans="1:7" s="29" customFormat="1" ht="12.75">
      <c r="A108" s="87"/>
      <c r="B108" s="88"/>
      <c r="C108" s="180"/>
      <c r="D108" s="89"/>
      <c r="E108" s="192"/>
      <c r="F108" s="178"/>
      <c r="G108" s="178"/>
    </row>
    <row r="109" spans="1:7" s="29" customFormat="1" ht="12.75">
      <c r="A109" s="87"/>
      <c r="B109" s="88"/>
      <c r="C109" s="180"/>
      <c r="D109" s="89"/>
      <c r="E109" s="192"/>
      <c r="F109" s="178"/>
      <c r="G109" s="178"/>
    </row>
    <row r="110" spans="1:7" s="29" customFormat="1" ht="12.75">
      <c r="A110" s="87"/>
      <c r="B110" s="88"/>
      <c r="C110" s="180"/>
      <c r="D110" s="89"/>
      <c r="E110" s="192"/>
      <c r="F110" s="178"/>
      <c r="G110" s="178"/>
    </row>
    <row r="111" spans="1:7" s="29" customFormat="1" ht="12.75">
      <c r="A111" s="87"/>
      <c r="B111" s="88"/>
      <c r="C111" s="180"/>
      <c r="D111" s="89"/>
      <c r="E111" s="192"/>
      <c r="F111" s="178"/>
      <c r="G111" s="178"/>
    </row>
    <row r="112" spans="5:7" ht="15">
      <c r="E112" s="190"/>
      <c r="F112" s="193"/>
      <c r="G112" s="193"/>
    </row>
    <row r="113" spans="5:7" ht="15">
      <c r="E113" s="190"/>
      <c r="F113" s="193"/>
      <c r="G113" s="193"/>
    </row>
    <row r="114" spans="5:7" ht="15">
      <c r="E114" s="190"/>
      <c r="F114" s="193"/>
      <c r="G114" s="193"/>
    </row>
    <row r="115" spans="5:7" ht="15">
      <c r="E115" s="190"/>
      <c r="F115" s="193"/>
      <c r="G115" s="193"/>
    </row>
    <row r="116" spans="5:7" ht="15">
      <c r="E116" s="190"/>
      <c r="F116" s="193"/>
      <c r="G116" s="193"/>
    </row>
    <row r="117" spans="5:7" ht="15">
      <c r="E117" s="190"/>
      <c r="F117" s="193"/>
      <c r="G117" s="193"/>
    </row>
    <row r="118" spans="5:7" ht="15">
      <c r="E118" s="190"/>
      <c r="F118" s="193"/>
      <c r="G118" s="193"/>
    </row>
    <row r="119" spans="5:7" ht="15">
      <c r="E119" s="190"/>
      <c r="F119" s="193"/>
      <c r="G119" s="193"/>
    </row>
    <row r="120" spans="5:7" ht="15">
      <c r="E120" s="190"/>
      <c r="F120" s="193"/>
      <c r="G120" s="193"/>
    </row>
    <row r="121" spans="5:7" ht="15">
      <c r="E121" s="190"/>
      <c r="F121" s="193"/>
      <c r="G121" s="193"/>
    </row>
    <row r="122" spans="5:7" ht="15">
      <c r="E122" s="190"/>
      <c r="F122" s="193"/>
      <c r="G122" s="193"/>
    </row>
    <row r="123" spans="5:7" ht="15">
      <c r="E123" s="190"/>
      <c r="F123" s="193"/>
      <c r="G123" s="193"/>
    </row>
    <row r="124" spans="5:7" ht="15">
      <c r="E124" s="190"/>
      <c r="F124" s="193"/>
      <c r="G124" s="193"/>
    </row>
    <row r="125" spans="5:7" ht="15">
      <c r="E125" s="190"/>
      <c r="F125" s="193"/>
      <c r="G125" s="193"/>
    </row>
    <row r="126" spans="5:7" ht="15">
      <c r="E126" s="190"/>
      <c r="F126" s="193"/>
      <c r="G126" s="193"/>
    </row>
    <row r="127" spans="5:7" ht="15">
      <c r="E127" s="190"/>
      <c r="F127" s="193"/>
      <c r="G127" s="193"/>
    </row>
    <row r="128" spans="5:7" ht="15">
      <c r="E128" s="190"/>
      <c r="F128" s="193"/>
      <c r="G128" s="193"/>
    </row>
    <row r="129" spans="5:7" ht="15">
      <c r="E129" s="190"/>
      <c r="F129" s="193"/>
      <c r="G129" s="193"/>
    </row>
    <row r="130" spans="5:7" ht="15">
      <c r="E130" s="190"/>
      <c r="F130" s="193"/>
      <c r="G130" s="193"/>
    </row>
    <row r="131" spans="5:7" ht="15">
      <c r="E131" s="190"/>
      <c r="F131" s="193"/>
      <c r="G131" s="193"/>
    </row>
    <row r="132" spans="5:7" ht="15">
      <c r="E132" s="190"/>
      <c r="F132" s="193"/>
      <c r="G132" s="193"/>
    </row>
    <row r="133" spans="5:7" ht="15">
      <c r="E133" s="190"/>
      <c r="F133" s="193"/>
      <c r="G133" s="193"/>
    </row>
    <row r="134" spans="5:7" ht="15">
      <c r="E134" s="190"/>
      <c r="F134" s="193"/>
      <c r="G134" s="193"/>
    </row>
    <row r="135" spans="5:7" ht="15">
      <c r="E135" s="190"/>
      <c r="F135" s="193"/>
      <c r="G135" s="193"/>
    </row>
    <row r="136" spans="5:7" ht="15">
      <c r="E136" s="190"/>
      <c r="F136" s="193"/>
      <c r="G136" s="193"/>
    </row>
    <row r="137" spans="5:7" ht="15">
      <c r="E137" s="190"/>
      <c r="F137" s="193"/>
      <c r="G137" s="193"/>
    </row>
    <row r="138" spans="5:7" ht="15">
      <c r="E138" s="190"/>
      <c r="F138" s="193"/>
      <c r="G138" s="193"/>
    </row>
    <row r="139" spans="5:7" ht="15">
      <c r="E139" s="190"/>
      <c r="F139" s="193"/>
      <c r="G139" s="193"/>
    </row>
    <row r="140" spans="5:7" ht="15">
      <c r="E140" s="190"/>
      <c r="F140" s="193"/>
      <c r="G140" s="193"/>
    </row>
    <row r="141" spans="5:7" ht="15">
      <c r="E141" s="190"/>
      <c r="F141" s="193"/>
      <c r="G141" s="193"/>
    </row>
    <row r="142" spans="5:7" ht="15">
      <c r="E142" s="190"/>
      <c r="F142" s="193"/>
      <c r="G142" s="193"/>
    </row>
    <row r="143" spans="5:7" ht="15">
      <c r="E143" s="190"/>
      <c r="F143" s="193"/>
      <c r="G143" s="193"/>
    </row>
    <row r="144" spans="5:7" ht="15">
      <c r="E144" s="190"/>
      <c r="F144" s="193"/>
      <c r="G144" s="193"/>
    </row>
    <row r="145" spans="5:7" ht="15">
      <c r="E145" s="190"/>
      <c r="F145" s="193"/>
      <c r="G145" s="193"/>
    </row>
    <row r="146" spans="5:7" ht="15">
      <c r="E146" s="190"/>
      <c r="F146" s="193"/>
      <c r="G146" s="193"/>
    </row>
    <row r="147" spans="5:7" ht="15">
      <c r="E147" s="190"/>
      <c r="F147" s="193"/>
      <c r="G147" s="193"/>
    </row>
    <row r="148" spans="5:7" ht="15">
      <c r="E148" s="190"/>
      <c r="F148" s="193"/>
      <c r="G148" s="193"/>
    </row>
    <row r="149" spans="5:7" ht="15">
      <c r="E149" s="190"/>
      <c r="F149" s="193"/>
      <c r="G149" s="193"/>
    </row>
    <row r="150" spans="5:7" ht="15">
      <c r="E150" s="190"/>
      <c r="F150" s="193"/>
      <c r="G150" s="193"/>
    </row>
    <row r="151" spans="5:7" ht="15">
      <c r="E151" s="190"/>
      <c r="F151" s="193"/>
      <c r="G151" s="193"/>
    </row>
    <row r="152" spans="5:7" ht="15">
      <c r="E152" s="190"/>
      <c r="F152" s="193"/>
      <c r="G152" s="193"/>
    </row>
    <row r="153" spans="5:7" ht="15">
      <c r="E153" s="190"/>
      <c r="F153" s="193"/>
      <c r="G153" s="193"/>
    </row>
    <row r="154" spans="5:7" ht="15">
      <c r="E154" s="190"/>
      <c r="F154" s="193"/>
      <c r="G154" s="193"/>
    </row>
    <row r="155" spans="5:7" ht="15">
      <c r="E155" s="190"/>
      <c r="F155" s="193"/>
      <c r="G155" s="193"/>
    </row>
    <row r="156" spans="5:7" ht="15">
      <c r="E156" s="190"/>
      <c r="F156" s="193"/>
      <c r="G156" s="193"/>
    </row>
    <row r="157" spans="5:7" ht="15">
      <c r="E157" s="190"/>
      <c r="F157" s="193"/>
      <c r="G157" s="193"/>
    </row>
    <row r="158" spans="5:7" ht="15">
      <c r="E158" s="190"/>
      <c r="F158" s="193"/>
      <c r="G158" s="193"/>
    </row>
    <row r="159" spans="5:7" ht="15">
      <c r="E159" s="190"/>
      <c r="F159" s="193"/>
      <c r="G159" s="193"/>
    </row>
    <row r="160" spans="5:7" ht="15">
      <c r="E160" s="190"/>
      <c r="F160" s="193"/>
      <c r="G160" s="193"/>
    </row>
    <row r="161" spans="5:7" ht="15">
      <c r="E161" s="190"/>
      <c r="F161" s="193"/>
      <c r="G161" s="193"/>
    </row>
    <row r="162" spans="5:7" ht="15">
      <c r="E162" s="190"/>
      <c r="F162" s="193"/>
      <c r="G162" s="193"/>
    </row>
    <row r="163" spans="5:7" ht="15">
      <c r="E163" s="190"/>
      <c r="F163" s="193"/>
      <c r="G163" s="193"/>
    </row>
    <row r="164" spans="5:7" ht="15">
      <c r="E164" s="190"/>
      <c r="F164" s="193"/>
      <c r="G164" s="193"/>
    </row>
    <row r="165" spans="5:7" ht="15">
      <c r="E165" s="190"/>
      <c r="F165" s="193"/>
      <c r="G165" s="193"/>
    </row>
    <row r="166" spans="5:7" ht="15">
      <c r="E166" s="190"/>
      <c r="F166" s="193"/>
      <c r="G166" s="193"/>
    </row>
  </sheetData>
  <sheetProtection password="E2A3" sheet="1" objects="1" scenarios="1"/>
  <dataValidations count="1">
    <dataValidation allowBlank="1" showInputMessage="1" showErrorMessage="1" prompt="Indiquer le montant dans cette case" sqref="C9:D14"/>
  </dataValidations>
  <printOptions horizontalCentered="1"/>
  <pageMargins left="0.7874015748031497" right="0.7874015748031497" top="1.062992125984252" bottom="0.984251968503937" header="0.3937007874015748" footer="0.5118110236220472"/>
  <pageSetup fitToHeight="1" fitToWidth="1" horizontalDpi="300" verticalDpi="300" orientation="portrait" paperSize="9" scale="80" r:id="rId1"/>
  <headerFooter alignWithMargins="0">
    <oddHeader>&amp;C&amp;"Arial,Gras"&amp;14&amp;A</oddHeader>
    <oddFooter>&amp;C&amp;F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45"/>
  <sheetViews>
    <sheetView showGridLines="0" showZeros="0" zoomScalePageLayoutView="0" workbookViewId="0" topLeftCell="A1">
      <selection activeCell="A1" sqref="A1"/>
    </sheetView>
  </sheetViews>
  <sheetFormatPr defaultColWidth="12.57421875" defaultRowHeight="12.75"/>
  <cols>
    <col min="1" max="1" width="9.140625" style="24" customWidth="1"/>
    <col min="2" max="2" width="34.421875" style="25" customWidth="1"/>
    <col min="3" max="3" width="20.28125" style="25" customWidth="1"/>
    <col min="4" max="4" width="15.57421875" style="25" customWidth="1"/>
    <col min="5" max="16384" width="12.57421875" style="24" customWidth="1"/>
  </cols>
  <sheetData>
    <row r="1" spans="1:4" ht="23.25">
      <c r="A1" s="800"/>
      <c r="B1" s="1524" t="s">
        <v>553</v>
      </c>
      <c r="C1" s="1373" t="s">
        <v>315</v>
      </c>
      <c r="D1" s="1500" t="s">
        <v>966</v>
      </c>
    </row>
    <row r="2" spans="1:4" ht="16.5">
      <c r="A2" s="805"/>
      <c r="B2" s="806"/>
      <c r="C2" s="497" t="s">
        <v>550</v>
      </c>
      <c r="D2" s="1303" t="s">
        <v>551</v>
      </c>
    </row>
    <row r="3" spans="1:4" ht="15">
      <c r="A3" s="704" t="s">
        <v>913</v>
      </c>
      <c r="B3" s="473">
        <f>'A1'!B6:C6</f>
        <v>0</v>
      </c>
      <c r="C3" s="497" t="s">
        <v>908</v>
      </c>
      <c r="D3" s="705">
        <f>'A1'!C7</f>
        <v>0</v>
      </c>
    </row>
    <row r="4" spans="1:4" ht="15">
      <c r="A4" s="704" t="s">
        <v>914</v>
      </c>
      <c r="B4" s="474">
        <f>'A1'!G6</f>
        <v>0</v>
      </c>
      <c r="C4" s="499" t="s">
        <v>910</v>
      </c>
      <c r="D4" s="1501">
        <f>'A1'!C8</f>
        <v>0</v>
      </c>
    </row>
    <row r="5" spans="1:4" ht="15">
      <c r="A5" s="809"/>
      <c r="B5" s="458"/>
      <c r="C5" s="502"/>
      <c r="D5" s="565"/>
    </row>
    <row r="6" spans="1:4" ht="78.75" customHeight="1">
      <c r="A6" s="1502" t="s">
        <v>144</v>
      </c>
      <c r="B6" s="1503"/>
      <c r="C6" s="1503"/>
      <c r="D6" s="1504"/>
    </row>
    <row r="7" spans="1:4" ht="16.5">
      <c r="A7" s="1506"/>
      <c r="B7" s="1507"/>
      <c r="C7" s="209"/>
      <c r="D7" s="210"/>
    </row>
    <row r="8" spans="1:4" ht="15">
      <c r="A8" s="1508"/>
      <c r="B8" s="211" t="s">
        <v>145</v>
      </c>
      <c r="C8" s="1515"/>
      <c r="D8" s="213"/>
    </row>
    <row r="9" spans="1:4" ht="15">
      <c r="A9" s="1508"/>
      <c r="B9" s="211" t="s">
        <v>146</v>
      </c>
      <c r="C9" s="1515"/>
      <c r="D9" s="213"/>
    </row>
    <row r="10" spans="1:4" ht="15">
      <c r="A10" s="1508"/>
      <c r="B10" s="211" t="s">
        <v>147</v>
      </c>
      <c r="C10" s="1515"/>
      <c r="D10" s="213"/>
    </row>
    <row r="11" spans="1:4" ht="15">
      <c r="A11" s="1508"/>
      <c r="B11" s="211" t="s">
        <v>148</v>
      </c>
      <c r="C11" s="1515"/>
      <c r="D11" s="213"/>
    </row>
    <row r="12" spans="1:4" ht="15">
      <c r="A12" s="1508"/>
      <c r="B12" s="211" t="s">
        <v>149</v>
      </c>
      <c r="C12" s="1515"/>
      <c r="D12" s="213"/>
    </row>
    <row r="13" spans="1:4" ht="15.75" thickBot="1">
      <c r="A13" s="1508"/>
      <c r="B13" s="1509"/>
      <c r="C13" s="212"/>
      <c r="D13" s="213"/>
    </row>
    <row r="14" spans="1:4" ht="16.5" thickBot="1">
      <c r="A14" s="1508"/>
      <c r="B14" s="215" t="s">
        <v>150</v>
      </c>
      <c r="C14" s="263">
        <f>SUM(C8:C12)</f>
        <v>0</v>
      </c>
      <c r="D14" s="213"/>
    </row>
    <row r="15" spans="1:4" ht="15">
      <c r="A15" s="1508"/>
      <c r="B15" s="1509"/>
      <c r="C15" s="212"/>
      <c r="D15" s="213"/>
    </row>
    <row r="16" spans="1:4" ht="15">
      <c r="A16" s="1508"/>
      <c r="B16" s="211" t="s">
        <v>151</v>
      </c>
      <c r="C16" s="1515"/>
      <c r="D16" s="213"/>
    </row>
    <row r="17" spans="1:4" ht="15">
      <c r="A17" s="1508"/>
      <c r="B17" s="211" t="s">
        <v>152</v>
      </c>
      <c r="C17" s="1515"/>
      <c r="D17" s="213"/>
    </row>
    <row r="18" spans="1:4" ht="15">
      <c r="A18" s="1508"/>
      <c r="B18" s="211" t="s">
        <v>153</v>
      </c>
      <c r="C18" s="1515"/>
      <c r="D18" s="213"/>
    </row>
    <row r="19" spans="1:4" ht="15">
      <c r="A19" s="1508"/>
      <c r="B19" s="211" t="s">
        <v>152</v>
      </c>
      <c r="C19" s="1515"/>
      <c r="D19" s="213"/>
    </row>
    <row r="20" spans="1:4" ht="15">
      <c r="A20" s="1508"/>
      <c r="B20" s="211" t="s">
        <v>154</v>
      </c>
      <c r="C20" s="1515"/>
      <c r="D20" s="213"/>
    </row>
    <row r="21" spans="1:4" ht="15">
      <c r="A21" s="1508"/>
      <c r="B21" s="211" t="s">
        <v>986</v>
      </c>
      <c r="C21" s="1516"/>
      <c r="D21" s="213"/>
    </row>
    <row r="22" spans="1:4" ht="15">
      <c r="A22" s="1508"/>
      <c r="B22" s="211" t="s">
        <v>324</v>
      </c>
      <c r="C22" s="1515"/>
      <c r="D22" s="213"/>
    </row>
    <row r="23" spans="1:4" ht="15">
      <c r="A23" s="1508"/>
      <c r="B23" s="211" t="s">
        <v>155</v>
      </c>
      <c r="C23" s="1515"/>
      <c r="D23" s="213"/>
    </row>
    <row r="24" spans="1:4" ht="15.75" thickBot="1">
      <c r="A24" s="1508"/>
      <c r="B24" s="1509"/>
      <c r="C24" s="212"/>
      <c r="D24" s="213"/>
    </row>
    <row r="25" spans="1:4" ht="16.5" thickBot="1">
      <c r="A25" s="1508"/>
      <c r="B25" s="215" t="s">
        <v>156</v>
      </c>
      <c r="C25" s="263">
        <f>C16+C17+C18+C19+C20-C22+C23</f>
        <v>0</v>
      </c>
      <c r="D25" s="213"/>
    </row>
    <row r="26" spans="1:4" ht="15">
      <c r="A26" s="1508"/>
      <c r="B26" s="1509"/>
      <c r="C26" s="212"/>
      <c r="D26" s="213"/>
    </row>
    <row r="27" spans="1:4" ht="16.5" thickBot="1">
      <c r="A27" s="1508"/>
      <c r="B27" s="215" t="s">
        <v>157</v>
      </c>
      <c r="C27" s="175">
        <f>C14-C25</f>
        <v>0</v>
      </c>
      <c r="D27" s="213"/>
    </row>
    <row r="28" spans="1:4" ht="16.5" thickBot="1">
      <c r="A28" s="1508"/>
      <c r="B28" s="174" t="s">
        <v>158</v>
      </c>
      <c r="C28" s="1517">
        <f>C27*3.5/100</f>
        <v>0</v>
      </c>
      <c r="D28" s="216"/>
    </row>
    <row r="29" spans="1:4" ht="15.75">
      <c r="A29" s="1508"/>
      <c r="B29" s="1509"/>
      <c r="C29" s="173"/>
      <c r="D29" s="213"/>
    </row>
    <row r="30" spans="1:4" ht="15.75">
      <c r="A30" s="1508"/>
      <c r="B30" s="174" t="s">
        <v>159</v>
      </c>
      <c r="C30" s="214"/>
      <c r="D30" s="213"/>
    </row>
    <row r="31" spans="1:4" ht="15.75">
      <c r="A31" s="1508"/>
      <c r="B31" s="174" t="s">
        <v>160</v>
      </c>
      <c r="C31" s="1518"/>
      <c r="D31" s="216"/>
    </row>
    <row r="32" spans="1:4" ht="16.5" thickBot="1">
      <c r="A32" s="1508"/>
      <c r="B32" s="1509"/>
      <c r="C32" s="1522"/>
      <c r="D32" s="213"/>
    </row>
    <row r="33" spans="1:4" ht="17.25" thickBot="1" thickTop="1">
      <c r="A33" s="1508"/>
      <c r="B33" s="174" t="s">
        <v>161</v>
      </c>
      <c r="C33" s="1519">
        <f>IF((+C31-C28)&lt;0,0,+C31-C28)</f>
        <v>0</v>
      </c>
      <c r="D33" s="217"/>
    </row>
    <row r="34" spans="1:4" ht="15.75" thickTop="1">
      <c r="A34" s="1508"/>
      <c r="B34" s="1509"/>
      <c r="C34" s="1523"/>
      <c r="D34" s="213"/>
    </row>
    <row r="35" spans="1:4" ht="15">
      <c r="A35" s="1508"/>
      <c r="B35" s="1510"/>
      <c r="C35" s="1505"/>
      <c r="D35" s="218"/>
    </row>
    <row r="36" spans="1:4" ht="15.75">
      <c r="A36" s="1511"/>
      <c r="B36" s="174" t="s">
        <v>162</v>
      </c>
      <c r="C36" s="1520"/>
      <c r="D36" s="213"/>
    </row>
    <row r="37" spans="1:4" ht="15.75">
      <c r="A37" s="1511"/>
      <c r="B37" s="1512"/>
      <c r="C37" s="1521"/>
      <c r="D37" s="213"/>
    </row>
    <row r="38" spans="1:4" ht="15.75">
      <c r="A38" s="1511"/>
      <c r="B38" s="174" t="s">
        <v>161</v>
      </c>
      <c r="C38" s="1520">
        <f>C33</f>
        <v>0</v>
      </c>
      <c r="D38" s="213"/>
    </row>
    <row r="39" spans="1:4" ht="16.5" thickBot="1">
      <c r="A39" s="1511"/>
      <c r="B39" s="1512"/>
      <c r="C39" s="1521"/>
      <c r="D39" s="213"/>
    </row>
    <row r="40" spans="1:4" ht="16.5" thickBot="1">
      <c r="A40" s="1511"/>
      <c r="B40" s="174" t="s">
        <v>163</v>
      </c>
      <c r="C40" s="1517">
        <f>C36-C38</f>
        <v>0</v>
      </c>
      <c r="D40" s="213"/>
    </row>
    <row r="41" spans="1:4" ht="15.75">
      <c r="A41" s="1511"/>
      <c r="B41" s="1512"/>
      <c r="C41" s="1521"/>
      <c r="D41" s="213"/>
    </row>
    <row r="42" spans="1:4" ht="15.75">
      <c r="A42" s="1511"/>
      <c r="B42" s="174" t="s">
        <v>164</v>
      </c>
      <c r="C42" s="1520"/>
      <c r="D42" s="213"/>
    </row>
    <row r="43" spans="1:4" ht="16.5" thickBot="1">
      <c r="A43" s="1511"/>
      <c r="B43" s="1512"/>
      <c r="C43" s="1521"/>
      <c r="D43" s="213"/>
    </row>
    <row r="44" spans="1:4" ht="17.25" thickBot="1" thickTop="1">
      <c r="A44" s="1511"/>
      <c r="B44" s="174" t="s">
        <v>165</v>
      </c>
      <c r="C44" s="1519">
        <f>C40-C42</f>
        <v>0</v>
      </c>
      <c r="D44" s="217"/>
    </row>
    <row r="45" spans="1:4" ht="15.75" thickTop="1">
      <c r="A45" s="1513"/>
      <c r="B45" s="1514"/>
      <c r="C45" s="219"/>
      <c r="D45" s="220"/>
    </row>
  </sheetData>
  <sheetProtection password="E2A3" sheet="1" objects="1" scenarios="1"/>
  <printOptions horizontalCentered="1"/>
  <pageMargins left="0.24" right="0.23" top="0.64" bottom="0.67" header="0.25" footer="0.28"/>
  <pageSetup fitToHeight="1" fitToWidth="1" horizontalDpi="600" verticalDpi="600" orientation="portrait" paperSize="9" scale="98" r:id="rId1"/>
  <headerFooter alignWithMargins="0">
    <oddHeader>&amp;C&amp;"Arial,Gras"&amp;14&amp;A</oddHeader>
    <oddFooter>&amp;C&amp;F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9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20.8515625" style="10" customWidth="1"/>
    <col min="3" max="3" width="32.140625" style="6" customWidth="1"/>
    <col min="4" max="4" width="9.8515625" style="8" customWidth="1"/>
    <col min="5" max="5" width="12.7109375" style="7" customWidth="1"/>
    <col min="6" max="6" width="12.7109375" style="8" customWidth="1"/>
    <col min="7" max="7" width="16.7109375" style="8" customWidth="1"/>
  </cols>
  <sheetData>
    <row r="1" spans="1:7" s="29" customFormat="1" ht="23.25">
      <c r="A1" s="698"/>
      <c r="B1" s="506"/>
      <c r="C1" s="506"/>
      <c r="D1" s="699"/>
      <c r="E1" s="1524" t="s">
        <v>553</v>
      </c>
      <c r="F1" s="1373" t="s">
        <v>315</v>
      </c>
      <c r="G1" s="804" t="s">
        <v>968</v>
      </c>
    </row>
    <row r="2" spans="1:7" s="29" customFormat="1" ht="12.75">
      <c r="A2" s="701"/>
      <c r="B2" s="455"/>
      <c r="C2" s="455"/>
      <c r="D2" s="494"/>
      <c r="E2" s="455"/>
      <c r="F2" s="64" t="s">
        <v>550</v>
      </c>
      <c r="G2" s="1303" t="s">
        <v>551</v>
      </c>
    </row>
    <row r="3" spans="1:7" s="36" customFormat="1" ht="15" customHeight="1">
      <c r="A3" s="704" t="s">
        <v>913</v>
      </c>
      <c r="B3" s="473">
        <f>'A1'!$B$6</f>
        <v>0</v>
      </c>
      <c r="C3" s="473"/>
      <c r="D3" s="497"/>
      <c r="E3" s="497"/>
      <c r="F3" s="497" t="s">
        <v>908</v>
      </c>
      <c r="G3" s="705">
        <f>'A1'!$C$7</f>
        <v>0</v>
      </c>
    </row>
    <row r="4" spans="1:7" s="36" customFormat="1" ht="15" customHeight="1">
      <c r="A4" s="1331" t="s">
        <v>914</v>
      </c>
      <c r="B4" s="719">
        <f>'A1'!$G$6</f>
        <v>0</v>
      </c>
      <c r="C4" s="719"/>
      <c r="D4" s="502"/>
      <c r="E4" s="458"/>
      <c r="F4" s="931" t="s">
        <v>910</v>
      </c>
      <c r="G4" s="1332">
        <f>'A1'!$C$8</f>
        <v>0</v>
      </c>
    </row>
    <row r="5" spans="1:7" s="103" customFormat="1" ht="20.25" customHeight="1">
      <c r="A5" s="707" t="s">
        <v>969</v>
      </c>
      <c r="B5" s="484"/>
      <c r="C5" s="484"/>
      <c r="D5" s="484"/>
      <c r="E5" s="484"/>
      <c r="F5" s="484"/>
      <c r="G5" s="708"/>
    </row>
    <row r="6" spans="1:7" s="103" customFormat="1" ht="20.25" customHeight="1">
      <c r="A6" s="544"/>
      <c r="B6" s="544"/>
      <c r="C6" s="544"/>
      <c r="D6" s="544"/>
      <c r="E6" s="544"/>
      <c r="F6" s="544"/>
      <c r="G6" s="544"/>
    </row>
    <row r="7" spans="1:7" s="103" customFormat="1" ht="20.25" customHeight="1">
      <c r="A7" s="876" t="s">
        <v>166</v>
      </c>
      <c r="B7" s="876"/>
      <c r="C7" s="877"/>
      <c r="D7" s="877"/>
      <c r="E7" s="1820"/>
      <c r="F7" s="2450">
        <f>IF(E7="Non fait","à faire obligatoirement","")</f>
      </c>
      <c r="G7" s="2450"/>
    </row>
    <row r="8" spans="1:7" s="103" customFormat="1" ht="20.25" customHeight="1">
      <c r="A8" s="876" t="s">
        <v>167</v>
      </c>
      <c r="B8" s="876"/>
      <c r="C8" s="877"/>
      <c r="D8" s="877"/>
      <c r="E8" s="877"/>
      <c r="F8" s="877"/>
      <c r="G8" s="877"/>
    </row>
    <row r="9" spans="1:7" s="103" customFormat="1" ht="20.25" customHeight="1">
      <c r="A9" s="876" t="s">
        <v>23</v>
      </c>
      <c r="B9" s="876"/>
      <c r="C9" s="877"/>
      <c r="D9" s="877"/>
      <c r="E9" s="1820"/>
      <c r="F9" s="2450">
        <f>IF(E9="Non fait","à faire obligatoirement","")</f>
      </c>
      <c r="G9" s="2450"/>
    </row>
    <row r="10" spans="1:7" s="103" customFormat="1" ht="20.25" customHeight="1">
      <c r="A10" s="877"/>
      <c r="B10" s="876"/>
      <c r="C10" s="877"/>
      <c r="D10" s="877"/>
      <c r="E10" s="877"/>
      <c r="F10" s="877"/>
      <c r="G10" s="877"/>
    </row>
    <row r="11" spans="1:7" s="103" customFormat="1" ht="20.25" customHeight="1">
      <c r="A11" s="876" t="s">
        <v>280</v>
      </c>
      <c r="B11" s="876"/>
      <c r="C11" s="877"/>
      <c r="D11" s="877"/>
      <c r="E11" s="877"/>
      <c r="F11" s="877"/>
      <c r="G11" s="877"/>
    </row>
    <row r="12" spans="1:7" s="103" customFormat="1" ht="20.25" customHeight="1">
      <c r="A12" s="876" t="s">
        <v>267</v>
      </c>
      <c r="B12" s="876"/>
      <c r="C12" s="877"/>
      <c r="D12" s="877"/>
      <c r="E12" s="1820"/>
      <c r="F12" s="2450">
        <f>IF(E12="Non fait","à faire obligatoirement","")</f>
      </c>
      <c r="G12" s="2450"/>
    </row>
    <row r="13" spans="1:7" s="84" customFormat="1" ht="15.75" customHeight="1" thickBot="1">
      <c r="A13" s="879"/>
      <c r="B13" s="880"/>
      <c r="C13" s="881"/>
      <c r="D13" s="882"/>
      <c r="E13" s="883"/>
      <c r="F13" s="884"/>
      <c r="G13" s="885"/>
    </row>
    <row r="14" spans="1:7" s="91" customFormat="1" ht="15.75" customHeight="1">
      <c r="A14" s="886" t="s">
        <v>1057</v>
      </c>
      <c r="B14" s="887" t="s">
        <v>1004</v>
      </c>
      <c r="C14" s="888" t="s">
        <v>24</v>
      </c>
      <c r="D14" s="889" t="s">
        <v>25</v>
      </c>
      <c r="E14" s="890" t="s">
        <v>26</v>
      </c>
      <c r="F14" s="891" t="s">
        <v>1008</v>
      </c>
      <c r="G14" s="892"/>
    </row>
    <row r="15" spans="1:7" s="29" customFormat="1" ht="13.5" thickBot="1">
      <c r="A15" s="893"/>
      <c r="B15" s="894"/>
      <c r="C15" s="895"/>
      <c r="D15" s="896"/>
      <c r="E15" s="897"/>
      <c r="F15" s="898"/>
      <c r="G15" s="899"/>
    </row>
    <row r="16" spans="1:7" s="29" customFormat="1" ht="15" customHeight="1">
      <c r="A16" s="900"/>
      <c r="B16" s="901"/>
      <c r="C16" s="902"/>
      <c r="D16" s="903"/>
      <c r="E16" s="904"/>
      <c r="F16" s="904"/>
      <c r="G16" s="874">
        <f aca="true" t="shared" si="0" ref="G16:G50">IF(D16&lt;&gt;"","",IF(OR(E16&lt;&gt;0,F16&lt;&gt;0),"mettre référence",""))</f>
      </c>
    </row>
    <row r="17" spans="1:7" s="29" customFormat="1" ht="15" customHeight="1">
      <c r="A17" s="905"/>
      <c r="B17" s="906"/>
      <c r="C17" s="907"/>
      <c r="D17" s="908"/>
      <c r="E17" s="875"/>
      <c r="F17" s="875"/>
      <c r="G17" s="872">
        <f t="shared" si="0"/>
      </c>
    </row>
    <row r="18" spans="1:7" s="29" customFormat="1" ht="15" customHeight="1">
      <c r="A18" s="905"/>
      <c r="B18" s="906"/>
      <c r="C18" s="907"/>
      <c r="D18" s="908"/>
      <c r="E18" s="875"/>
      <c r="F18" s="875"/>
      <c r="G18" s="872">
        <f t="shared" si="0"/>
      </c>
    </row>
    <row r="19" spans="1:7" s="29" customFormat="1" ht="15" customHeight="1">
      <c r="A19" s="905"/>
      <c r="B19" s="906"/>
      <c r="C19" s="907"/>
      <c r="D19" s="908"/>
      <c r="E19" s="875"/>
      <c r="F19" s="875"/>
      <c r="G19" s="872">
        <f t="shared" si="0"/>
      </c>
    </row>
    <row r="20" spans="1:7" s="29" customFormat="1" ht="15" customHeight="1">
      <c r="A20" s="905"/>
      <c r="B20" s="906"/>
      <c r="C20" s="907"/>
      <c r="D20" s="908"/>
      <c r="E20" s="875"/>
      <c r="F20" s="875"/>
      <c r="G20" s="872">
        <f t="shared" si="0"/>
      </c>
    </row>
    <row r="21" spans="1:7" s="29" customFormat="1" ht="15" customHeight="1">
      <c r="A21" s="905"/>
      <c r="B21" s="906"/>
      <c r="C21" s="907"/>
      <c r="D21" s="908"/>
      <c r="E21" s="875"/>
      <c r="F21" s="875"/>
      <c r="G21" s="872">
        <f t="shared" si="0"/>
      </c>
    </row>
    <row r="22" spans="1:7" s="29" customFormat="1" ht="15" customHeight="1">
      <c r="A22" s="905"/>
      <c r="B22" s="906"/>
      <c r="C22" s="907"/>
      <c r="D22" s="908"/>
      <c r="E22" s="875"/>
      <c r="F22" s="875"/>
      <c r="G22" s="872">
        <f t="shared" si="0"/>
      </c>
    </row>
    <row r="23" spans="1:7" s="29" customFormat="1" ht="15" customHeight="1">
      <c r="A23" s="905"/>
      <c r="B23" s="906"/>
      <c r="C23" s="907"/>
      <c r="D23" s="908"/>
      <c r="E23" s="875"/>
      <c r="F23" s="875"/>
      <c r="G23" s="872">
        <f t="shared" si="0"/>
      </c>
    </row>
    <row r="24" spans="1:7" s="29" customFormat="1" ht="15" customHeight="1">
      <c r="A24" s="905"/>
      <c r="B24" s="906"/>
      <c r="C24" s="907"/>
      <c r="D24" s="908"/>
      <c r="E24" s="875"/>
      <c r="F24" s="875"/>
      <c r="G24" s="872">
        <f t="shared" si="0"/>
      </c>
    </row>
    <row r="25" spans="1:7" s="29" customFormat="1" ht="15" customHeight="1">
      <c r="A25" s="905"/>
      <c r="B25" s="906"/>
      <c r="C25" s="907"/>
      <c r="D25" s="908"/>
      <c r="E25" s="875"/>
      <c r="F25" s="875"/>
      <c r="G25" s="872">
        <f t="shared" si="0"/>
      </c>
    </row>
    <row r="26" spans="1:7" s="29" customFormat="1" ht="15" customHeight="1">
      <c r="A26" s="905"/>
      <c r="B26" s="906"/>
      <c r="C26" s="907"/>
      <c r="D26" s="908"/>
      <c r="E26" s="875"/>
      <c r="F26" s="875"/>
      <c r="G26" s="872">
        <f t="shared" si="0"/>
      </c>
    </row>
    <row r="27" spans="1:7" s="29" customFormat="1" ht="15" customHeight="1">
      <c r="A27" s="905"/>
      <c r="B27" s="906"/>
      <c r="C27" s="907"/>
      <c r="D27" s="908"/>
      <c r="E27" s="875"/>
      <c r="F27" s="875"/>
      <c r="G27" s="872">
        <f t="shared" si="0"/>
      </c>
    </row>
    <row r="28" spans="1:7" s="29" customFormat="1" ht="15" customHeight="1">
      <c r="A28" s="905"/>
      <c r="B28" s="906"/>
      <c r="C28" s="907"/>
      <c r="D28" s="908"/>
      <c r="E28" s="875"/>
      <c r="F28" s="875"/>
      <c r="G28" s="872">
        <f t="shared" si="0"/>
      </c>
    </row>
    <row r="29" spans="1:7" s="29" customFormat="1" ht="15" customHeight="1">
      <c r="A29" s="905"/>
      <c r="B29" s="906"/>
      <c r="C29" s="907"/>
      <c r="D29" s="908"/>
      <c r="E29" s="875"/>
      <c r="F29" s="875"/>
      <c r="G29" s="872">
        <f t="shared" si="0"/>
      </c>
    </row>
    <row r="30" spans="1:7" s="29" customFormat="1" ht="15" customHeight="1">
      <c r="A30" s="905"/>
      <c r="B30" s="906"/>
      <c r="C30" s="907"/>
      <c r="D30" s="908"/>
      <c r="E30" s="875"/>
      <c r="F30" s="875"/>
      <c r="G30" s="872">
        <f t="shared" si="0"/>
      </c>
    </row>
    <row r="31" spans="1:7" s="29" customFormat="1" ht="15" customHeight="1">
      <c r="A31" s="905"/>
      <c r="B31" s="906"/>
      <c r="C31" s="907"/>
      <c r="D31" s="908"/>
      <c r="E31" s="875"/>
      <c r="F31" s="875"/>
      <c r="G31" s="872">
        <f t="shared" si="0"/>
      </c>
    </row>
    <row r="32" spans="1:7" s="29" customFormat="1" ht="15" customHeight="1">
      <c r="A32" s="905"/>
      <c r="B32" s="906"/>
      <c r="C32" s="907"/>
      <c r="D32" s="908"/>
      <c r="E32" s="875"/>
      <c r="F32" s="875"/>
      <c r="G32" s="872">
        <f t="shared" si="0"/>
      </c>
    </row>
    <row r="33" spans="1:7" s="29" customFormat="1" ht="15" customHeight="1">
      <c r="A33" s="905"/>
      <c r="B33" s="906"/>
      <c r="C33" s="907"/>
      <c r="D33" s="908"/>
      <c r="E33" s="875"/>
      <c r="F33" s="875"/>
      <c r="G33" s="872">
        <f t="shared" si="0"/>
      </c>
    </row>
    <row r="34" spans="1:7" s="29" customFormat="1" ht="15" customHeight="1">
      <c r="A34" s="905"/>
      <c r="B34" s="906"/>
      <c r="C34" s="907"/>
      <c r="D34" s="908"/>
      <c r="E34" s="875"/>
      <c r="F34" s="875"/>
      <c r="G34" s="872">
        <f t="shared" si="0"/>
      </c>
    </row>
    <row r="35" spans="1:7" s="29" customFormat="1" ht="15" customHeight="1">
      <c r="A35" s="905"/>
      <c r="B35" s="906"/>
      <c r="C35" s="907"/>
      <c r="D35" s="908"/>
      <c r="E35" s="875"/>
      <c r="F35" s="875"/>
      <c r="G35" s="872">
        <f t="shared" si="0"/>
      </c>
    </row>
    <row r="36" spans="1:7" s="29" customFormat="1" ht="15" customHeight="1">
      <c r="A36" s="905"/>
      <c r="B36" s="906"/>
      <c r="C36" s="907"/>
      <c r="D36" s="908"/>
      <c r="E36" s="875"/>
      <c r="F36" s="875"/>
      <c r="G36" s="872">
        <f t="shared" si="0"/>
      </c>
    </row>
    <row r="37" spans="1:7" s="29" customFormat="1" ht="15" customHeight="1">
      <c r="A37" s="905"/>
      <c r="B37" s="906"/>
      <c r="C37" s="907"/>
      <c r="D37" s="908"/>
      <c r="E37" s="875"/>
      <c r="F37" s="875"/>
      <c r="G37" s="872">
        <f t="shared" si="0"/>
      </c>
    </row>
    <row r="38" spans="1:7" s="29" customFormat="1" ht="15" customHeight="1">
      <c r="A38" s="905"/>
      <c r="B38" s="906"/>
      <c r="C38" s="907"/>
      <c r="D38" s="908"/>
      <c r="E38" s="875"/>
      <c r="F38" s="875"/>
      <c r="G38" s="872">
        <f t="shared" si="0"/>
      </c>
    </row>
    <row r="39" spans="1:7" s="29" customFormat="1" ht="15" customHeight="1">
      <c r="A39" s="905"/>
      <c r="B39" s="906"/>
      <c r="C39" s="907"/>
      <c r="D39" s="908"/>
      <c r="E39" s="875"/>
      <c r="F39" s="875"/>
      <c r="G39" s="872">
        <f t="shared" si="0"/>
      </c>
    </row>
    <row r="40" spans="1:7" s="29" customFormat="1" ht="15" customHeight="1">
      <c r="A40" s="905"/>
      <c r="B40" s="906"/>
      <c r="C40" s="907"/>
      <c r="D40" s="908"/>
      <c r="E40" s="875"/>
      <c r="F40" s="875"/>
      <c r="G40" s="872">
        <f t="shared" si="0"/>
      </c>
    </row>
    <row r="41" spans="1:7" s="29" customFormat="1" ht="15" customHeight="1">
      <c r="A41" s="905"/>
      <c r="B41" s="906"/>
      <c r="C41" s="907"/>
      <c r="D41" s="908"/>
      <c r="E41" s="875"/>
      <c r="F41" s="875"/>
      <c r="G41" s="872">
        <f t="shared" si="0"/>
      </c>
    </row>
    <row r="42" spans="1:7" s="29" customFormat="1" ht="15" customHeight="1">
      <c r="A42" s="905"/>
      <c r="B42" s="906"/>
      <c r="C42" s="907"/>
      <c r="D42" s="908"/>
      <c r="E42" s="875"/>
      <c r="F42" s="875"/>
      <c r="G42" s="872">
        <f t="shared" si="0"/>
      </c>
    </row>
    <row r="43" spans="1:7" ht="15" customHeight="1">
      <c r="A43" s="905"/>
      <c r="B43" s="906"/>
      <c r="C43" s="907"/>
      <c r="D43" s="908"/>
      <c r="E43" s="875"/>
      <c r="F43" s="875"/>
      <c r="G43" s="872">
        <f t="shared" si="0"/>
      </c>
    </row>
    <row r="44" spans="1:7" ht="15" customHeight="1">
      <c r="A44" s="905"/>
      <c r="B44" s="906"/>
      <c r="C44" s="907"/>
      <c r="D44" s="908"/>
      <c r="E44" s="875"/>
      <c r="F44" s="875"/>
      <c r="G44" s="872">
        <f t="shared" si="0"/>
      </c>
    </row>
    <row r="45" spans="1:7" ht="15" customHeight="1">
      <c r="A45" s="905"/>
      <c r="B45" s="906"/>
      <c r="C45" s="907"/>
      <c r="D45" s="908"/>
      <c r="E45" s="875"/>
      <c r="F45" s="875"/>
      <c r="G45" s="872">
        <f t="shared" si="0"/>
      </c>
    </row>
    <row r="46" spans="1:7" ht="15" customHeight="1">
      <c r="A46" s="905"/>
      <c r="B46" s="906"/>
      <c r="C46" s="907"/>
      <c r="D46" s="908"/>
      <c r="E46" s="875"/>
      <c r="F46" s="875"/>
      <c r="G46" s="872">
        <f t="shared" si="0"/>
      </c>
    </row>
    <row r="47" spans="1:7" ht="15" customHeight="1">
      <c r="A47" s="905"/>
      <c r="B47" s="906"/>
      <c r="C47" s="907"/>
      <c r="D47" s="908"/>
      <c r="E47" s="875"/>
      <c r="F47" s="875"/>
      <c r="G47" s="872">
        <f t="shared" si="0"/>
      </c>
    </row>
    <row r="48" spans="1:7" ht="15" customHeight="1">
      <c r="A48" s="905"/>
      <c r="B48" s="906"/>
      <c r="C48" s="907"/>
      <c r="D48" s="908"/>
      <c r="E48" s="875"/>
      <c r="F48" s="875"/>
      <c r="G48" s="872">
        <f t="shared" si="0"/>
      </c>
    </row>
    <row r="49" spans="1:7" ht="15" customHeight="1">
      <c r="A49" s="905"/>
      <c r="B49" s="906"/>
      <c r="C49" s="907"/>
      <c r="D49" s="908"/>
      <c r="E49" s="875"/>
      <c r="F49" s="875"/>
      <c r="G49" s="872">
        <f t="shared" si="0"/>
      </c>
    </row>
    <row r="50" spans="1:7" ht="15" customHeight="1" thickBot="1">
      <c r="A50" s="909"/>
      <c r="B50" s="910"/>
      <c r="C50" s="911"/>
      <c r="D50" s="912"/>
      <c r="E50" s="913"/>
      <c r="F50" s="913"/>
      <c r="G50" s="873">
        <f t="shared" si="0"/>
      </c>
    </row>
    <row r="95" ht="15">
      <c r="A95" s="6" t="s">
        <v>423</v>
      </c>
    </row>
    <row r="96" ht="15">
      <c r="A96" s="6" t="s">
        <v>424</v>
      </c>
    </row>
  </sheetData>
  <sheetProtection password="E2A3" sheet="1" objects="1" scenarios="1"/>
  <mergeCells count="3">
    <mergeCell ref="F7:G7"/>
    <mergeCell ref="F9:G9"/>
    <mergeCell ref="F12:G12"/>
  </mergeCells>
  <conditionalFormatting sqref="G16:G50">
    <cfRule type="expression" priority="1" dxfId="0" stopIfTrue="1">
      <formula>"ou($E$17&lt;&gt;0;$F$17&lt;&gt;0)"</formula>
    </cfRule>
  </conditionalFormatting>
  <dataValidations count="1">
    <dataValidation type="list" allowBlank="1" showInputMessage="1" showErrorMessage="1" sqref="E7 E9 E12">
      <formula1>$A$95:$A$96</formula1>
    </dataValidation>
  </dataValidations>
  <printOptions horizontalCentered="1"/>
  <pageMargins left="0.3937007874015748" right="0.1968503937007874" top="1.062992125984252" bottom="0.984251968503937" header="0.3937007874015748" footer="0.5118110236220472"/>
  <pageSetup horizontalDpi="300" verticalDpi="300" orientation="portrait" paperSize="9" scale="85" r:id="rId1"/>
  <headerFooter alignWithMargins="0">
    <oddHeader>&amp;C&amp;"Arial,Gras"&amp;14&amp;A</oddHeader>
    <oddFooter>&amp;C&amp;F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54.421875" style="11" customWidth="1"/>
    <col min="3" max="4" width="14.7109375" style="11" customWidth="1"/>
    <col min="5" max="5" width="11.421875" style="11" customWidth="1"/>
    <col min="6" max="6" width="0.9921875" style="0" customWidth="1"/>
  </cols>
  <sheetData>
    <row r="1" spans="1:6" ht="23.25">
      <c r="A1" s="221"/>
      <c r="B1" s="31"/>
      <c r="C1" s="1524" t="s">
        <v>553</v>
      </c>
      <c r="D1" s="1373" t="s">
        <v>315</v>
      </c>
      <c r="E1" s="440" t="s">
        <v>558</v>
      </c>
      <c r="F1" s="33"/>
    </row>
    <row r="2" spans="1:6" ht="15">
      <c r="A2" s="1"/>
      <c r="B2" s="22"/>
      <c r="C2" s="22"/>
      <c r="D2" s="64" t="s">
        <v>550</v>
      </c>
      <c r="E2" s="1337" t="s">
        <v>551</v>
      </c>
      <c r="F2" s="33"/>
    </row>
    <row r="3" spans="1:6" ht="12.75">
      <c r="A3" s="34" t="s">
        <v>913</v>
      </c>
      <c r="B3" s="35">
        <f>'A1'!$B$6</f>
        <v>0</v>
      </c>
      <c r="C3" s="35"/>
      <c r="D3" s="64" t="s">
        <v>908</v>
      </c>
      <c r="E3" s="51">
        <f>'A1'!$C$7</f>
        <v>0</v>
      </c>
      <c r="F3" s="33"/>
    </row>
    <row r="4" spans="1:6" ht="12.75">
      <c r="A4" s="34" t="s">
        <v>914</v>
      </c>
      <c r="B4" s="39">
        <f>'A1'!$G$6</f>
        <v>0</v>
      </c>
      <c r="C4" s="39"/>
      <c r="D4" s="106" t="s">
        <v>910</v>
      </c>
      <c r="E4" s="37">
        <f>'A1'!$C$8</f>
        <v>0</v>
      </c>
      <c r="F4" s="33"/>
    </row>
    <row r="5" spans="1:6" ht="12.75">
      <c r="A5" s="1"/>
      <c r="B5" s="39"/>
      <c r="C5" s="36"/>
      <c r="D5" s="40"/>
      <c r="E5" s="36"/>
      <c r="F5" s="33"/>
    </row>
    <row r="6" spans="1:7" ht="20.25">
      <c r="A6" s="236" t="s">
        <v>526</v>
      </c>
      <c r="B6" s="237"/>
      <c r="C6" s="237"/>
      <c r="D6" s="237"/>
      <c r="E6" s="237"/>
      <c r="F6" s="238"/>
      <c r="G6" s="5"/>
    </row>
    <row r="7" spans="1:7" ht="20.25">
      <c r="A7" s="1211" t="s">
        <v>527</v>
      </c>
      <c r="B7" s="1525"/>
      <c r="C7" s="208"/>
      <c r="D7" s="208"/>
      <c r="E7" s="208"/>
      <c r="F7" s="222"/>
      <c r="G7" s="5"/>
    </row>
    <row r="8" spans="1:7" ht="21" thickBot="1">
      <c r="A8" s="1211" t="s">
        <v>528</v>
      </c>
      <c r="B8" s="1525"/>
      <c r="C8" s="208"/>
      <c r="D8" s="208"/>
      <c r="E8" s="208"/>
      <c r="F8" s="222"/>
      <c r="G8" s="5"/>
    </row>
    <row r="9" spans="1:6" s="27" customFormat="1" ht="16.5" thickBot="1">
      <c r="A9" s="223"/>
      <c r="B9" s="224"/>
      <c r="C9" s="196" t="s">
        <v>26</v>
      </c>
      <c r="D9" s="197" t="s">
        <v>1008</v>
      </c>
      <c r="E9" s="225"/>
      <c r="F9" s="226"/>
    </row>
    <row r="10" spans="1:6" s="29" customFormat="1" ht="12.75" customHeight="1">
      <c r="A10" s="78"/>
      <c r="B10" s="918" t="s">
        <v>168</v>
      </c>
      <c r="C10" s="714"/>
      <c r="D10" s="714"/>
      <c r="E10" s="36"/>
      <c r="F10" s="41"/>
    </row>
    <row r="11" spans="1:6" s="29" customFormat="1" ht="12.75" customHeight="1">
      <c r="A11" s="78"/>
      <c r="B11" s="1217" t="s">
        <v>169</v>
      </c>
      <c r="C11" s="798"/>
      <c r="D11" s="798"/>
      <c r="E11" s="36"/>
      <c r="F11" s="41"/>
    </row>
    <row r="12" spans="1:6" s="29" customFormat="1" ht="12.75" customHeight="1">
      <c r="A12" s="78"/>
      <c r="B12" s="1218"/>
      <c r="C12" s="798"/>
      <c r="D12" s="1539"/>
      <c r="E12" s="36"/>
      <c r="F12" s="41"/>
    </row>
    <row r="13" spans="1:6" s="29" customFormat="1" ht="16.5" customHeight="1">
      <c r="A13" s="78"/>
      <c r="B13" s="266" t="s">
        <v>170</v>
      </c>
      <c r="C13" s="230">
        <f>IF((+C10+C11+C12)&gt;(+D10+D11+D12),(+C10+C11+C12-D10-D11-D12),0)</f>
        <v>0</v>
      </c>
      <c r="D13" s="1540">
        <f>IF((+D10+D11+D12)&gt;(+C10+C11+C12),(+D10+D11+D12-C10-C11-C12),0)</f>
        <v>0</v>
      </c>
      <c r="E13" s="67"/>
      <c r="F13" s="41"/>
    </row>
    <row r="14" spans="1:6" s="29" customFormat="1" ht="12.75" customHeight="1">
      <c r="A14" s="78"/>
      <c r="B14" s="264"/>
      <c r="C14" s="198"/>
      <c r="D14" s="265"/>
      <c r="E14" s="67"/>
      <c r="F14" s="41"/>
    </row>
    <row r="15" spans="1:6" s="29" customFormat="1" ht="12.75" customHeight="1">
      <c r="A15" s="78"/>
      <c r="B15" s="255" t="s">
        <v>171</v>
      </c>
      <c r="C15" s="256"/>
      <c r="D15" s="257"/>
      <c r="E15" s="36"/>
      <c r="F15" s="41"/>
    </row>
    <row r="16" spans="1:6" s="56" customFormat="1" ht="12.75" customHeight="1">
      <c r="A16" s="1219"/>
      <c r="B16" s="1220" t="s">
        <v>172</v>
      </c>
      <c r="C16" s="1526"/>
      <c r="D16" s="798"/>
      <c r="E16" s="186"/>
      <c r="F16" s="1221"/>
    </row>
    <row r="17" spans="1:6" s="56" customFormat="1" ht="12.75" customHeight="1">
      <c r="A17" s="1219"/>
      <c r="B17" s="1220" t="s">
        <v>173</v>
      </c>
      <c r="C17" s="1527"/>
      <c r="D17" s="798"/>
      <c r="E17" s="186"/>
      <c r="F17" s="1221"/>
    </row>
    <row r="18" spans="1:6" s="56" customFormat="1" ht="12.75" customHeight="1">
      <c r="A18" s="1219"/>
      <c r="B18" s="1220" t="s">
        <v>174</v>
      </c>
      <c r="C18" s="1527"/>
      <c r="D18" s="798"/>
      <c r="E18" s="186"/>
      <c r="F18" s="1221"/>
    </row>
    <row r="19" spans="1:6" s="56" customFormat="1" ht="12.75" customHeight="1">
      <c r="A19" s="1219"/>
      <c r="B19" s="1220" t="s">
        <v>175</v>
      </c>
      <c r="C19" s="1527"/>
      <c r="D19" s="798"/>
      <c r="E19" s="186"/>
      <c r="F19" s="1221"/>
    </row>
    <row r="20" spans="1:6" s="56" customFormat="1" ht="12.75" customHeight="1">
      <c r="A20" s="1219"/>
      <c r="B20" s="1220" t="s">
        <v>176</v>
      </c>
      <c r="C20" s="1527"/>
      <c r="D20" s="798"/>
      <c r="E20" s="186"/>
      <c r="F20" s="1221"/>
    </row>
    <row r="21" spans="1:6" s="56" customFormat="1" ht="12.75" customHeight="1">
      <c r="A21" s="1219"/>
      <c r="B21" s="1220" t="s">
        <v>185</v>
      </c>
      <c r="C21" s="1527"/>
      <c r="D21" s="798"/>
      <c r="E21" s="186"/>
      <c r="F21" s="1221"/>
    </row>
    <row r="22" spans="1:6" s="56" customFormat="1" ht="12.75" customHeight="1">
      <c r="A22" s="1219"/>
      <c r="B22" s="694" t="s">
        <v>634</v>
      </c>
      <c r="C22" s="1527"/>
      <c r="D22" s="798"/>
      <c r="E22" s="186"/>
      <c r="F22" s="1221"/>
    </row>
    <row r="23" spans="1:6" s="56" customFormat="1" ht="12.75" customHeight="1">
      <c r="A23" s="1219"/>
      <c r="B23" s="694" t="s">
        <v>649</v>
      </c>
      <c r="C23" s="1527"/>
      <c r="D23" s="798"/>
      <c r="E23" s="186"/>
      <c r="F23" s="1221"/>
    </row>
    <row r="24" spans="1:6" s="56" customFormat="1" ht="12.75" customHeight="1" thickBot="1">
      <c r="A24" s="1219"/>
      <c r="B24" s="694"/>
      <c r="C24" s="1527"/>
      <c r="D24" s="799"/>
      <c r="E24" s="186"/>
      <c r="F24" s="1221"/>
    </row>
    <row r="25" spans="1:6" s="176" customFormat="1" ht="16.5" customHeight="1">
      <c r="A25" s="227"/>
      <c r="B25" s="200" t="s">
        <v>177</v>
      </c>
      <c r="C25" s="1528"/>
      <c r="D25" s="1541">
        <f>SUM(D16:D24)</f>
        <v>0</v>
      </c>
      <c r="E25" s="207"/>
      <c r="F25" s="204"/>
    </row>
    <row r="26" spans="1:6" s="176" customFormat="1" ht="12.75" customHeight="1">
      <c r="A26" s="227"/>
      <c r="B26" s="201"/>
      <c r="C26" s="1529"/>
      <c r="D26" s="199"/>
      <c r="E26" s="207"/>
      <c r="F26" s="204"/>
    </row>
    <row r="27" spans="1:6" s="176" customFormat="1" ht="12.75" customHeight="1">
      <c r="A27" s="227"/>
      <c r="B27" s="258" t="s">
        <v>178</v>
      </c>
      <c r="C27" s="258"/>
      <c r="D27" s="258"/>
      <c r="E27" s="207"/>
      <c r="F27" s="204"/>
    </row>
    <row r="28" spans="1:6" s="56" customFormat="1" ht="12.75" customHeight="1">
      <c r="A28" s="1219"/>
      <c r="B28" s="1220" t="s">
        <v>179</v>
      </c>
      <c r="C28" s="798"/>
      <c r="D28" s="1359"/>
      <c r="E28" s="186"/>
      <c r="F28" s="1221"/>
    </row>
    <row r="29" spans="1:6" s="56" customFormat="1" ht="12.75" customHeight="1">
      <c r="A29" s="1219"/>
      <c r="B29" s="1220" t="s">
        <v>180</v>
      </c>
      <c r="C29" s="798"/>
      <c r="D29" s="1530"/>
      <c r="E29" s="186"/>
      <c r="F29" s="1221"/>
    </row>
    <row r="30" spans="1:6" s="56" customFormat="1" ht="12.75" customHeight="1">
      <c r="A30" s="1219"/>
      <c r="B30" s="1220" t="s">
        <v>181</v>
      </c>
      <c r="C30" s="798"/>
      <c r="D30" s="1530"/>
      <c r="E30" s="186"/>
      <c r="F30" s="1221"/>
    </row>
    <row r="31" spans="1:6" s="56" customFormat="1" ht="12.75" customHeight="1">
      <c r="A31" s="1219"/>
      <c r="B31" s="1220" t="s">
        <v>182</v>
      </c>
      <c r="C31" s="798"/>
      <c r="D31" s="1530"/>
      <c r="E31" s="186"/>
      <c r="F31" s="1221"/>
    </row>
    <row r="32" spans="1:6" s="56" customFormat="1" ht="12.75" customHeight="1">
      <c r="A32" s="1219"/>
      <c r="B32" s="1220" t="s">
        <v>183</v>
      </c>
      <c r="C32" s="798"/>
      <c r="D32" s="1530"/>
      <c r="E32" s="186"/>
      <c r="F32" s="1221"/>
    </row>
    <row r="33" spans="1:6" s="56" customFormat="1" ht="12.75" customHeight="1">
      <c r="A33" s="1219"/>
      <c r="B33" s="1220" t="s">
        <v>184</v>
      </c>
      <c r="C33" s="798"/>
      <c r="D33" s="1530"/>
      <c r="E33" s="186"/>
      <c r="F33" s="1221"/>
    </row>
    <row r="34" spans="1:6" s="56" customFormat="1" ht="12.75" customHeight="1">
      <c r="A34" s="1219"/>
      <c r="B34" s="1220" t="s">
        <v>185</v>
      </c>
      <c r="C34" s="798"/>
      <c r="D34" s="1530"/>
      <c r="E34" s="186"/>
      <c r="F34" s="1221"/>
    </row>
    <row r="35" spans="1:6" s="56" customFormat="1" ht="12.75" customHeight="1">
      <c r="A35" s="1219"/>
      <c r="B35" s="694" t="s">
        <v>635</v>
      </c>
      <c r="C35" s="798"/>
      <c r="D35" s="1530"/>
      <c r="E35" s="186"/>
      <c r="F35" s="1221"/>
    </row>
    <row r="36" spans="1:6" s="56" customFormat="1" ht="12.75" customHeight="1">
      <c r="A36" s="1219"/>
      <c r="B36" s="694"/>
      <c r="C36" s="798"/>
      <c r="D36" s="1530"/>
      <c r="E36" s="186"/>
      <c r="F36" s="1221"/>
    </row>
    <row r="37" spans="1:6" s="56" customFormat="1" ht="12.75" customHeight="1" thickBot="1">
      <c r="A37" s="1219"/>
      <c r="B37" s="694"/>
      <c r="C37" s="1542"/>
      <c r="D37" s="1530"/>
      <c r="E37" s="186"/>
      <c r="F37" s="1221"/>
    </row>
    <row r="38" spans="1:6" s="176" customFormat="1" ht="16.5" customHeight="1" thickBot="1">
      <c r="A38" s="227"/>
      <c r="B38" s="200" t="s">
        <v>186</v>
      </c>
      <c r="C38" s="1543">
        <f>SUM(C28:C37)</f>
        <v>0</v>
      </c>
      <c r="D38" s="1531"/>
      <c r="E38" s="207"/>
      <c r="F38" s="204"/>
    </row>
    <row r="39" spans="1:6" s="176" customFormat="1" ht="12.75" customHeight="1" thickBot="1">
      <c r="A39" s="227"/>
      <c r="B39" s="202"/>
      <c r="C39" s="203"/>
      <c r="D39" s="1532"/>
      <c r="E39" s="207"/>
      <c r="F39" s="204"/>
    </row>
    <row r="40" spans="1:6" s="176" customFormat="1" ht="17.25" customHeight="1" thickBot="1">
      <c r="A40" s="227"/>
      <c r="B40" s="205" t="s">
        <v>187</v>
      </c>
      <c r="C40" s="206">
        <f>IF((+C38+C13)&gt;(+D13+D25),(+C13-D13-D25+C38),0)</f>
        <v>0</v>
      </c>
      <c r="D40" s="206">
        <f>IF((+D13+D25)&gt;(+C13+C38),(+D13-C13+D25-C38),0)</f>
        <v>0</v>
      </c>
      <c r="E40" s="207"/>
      <c r="F40" s="204"/>
    </row>
    <row r="41" spans="1:6" s="176" customFormat="1" ht="12.75" customHeight="1">
      <c r="A41" s="227"/>
      <c r="B41" s="1213"/>
      <c r="C41" s="203"/>
      <c r="D41" s="204"/>
      <c r="E41" s="207"/>
      <c r="F41" s="204"/>
    </row>
    <row r="42" spans="1:6" s="36" customFormat="1" ht="12.75" customHeight="1">
      <c r="A42" s="78"/>
      <c r="B42" s="75" t="s">
        <v>529</v>
      </c>
      <c r="C42" s="1214"/>
      <c r="D42" s="1822"/>
      <c r="E42" s="67"/>
      <c r="F42" s="41"/>
    </row>
    <row r="43" spans="1:6" s="36" customFormat="1" ht="12.75" customHeight="1">
      <c r="A43" s="78"/>
      <c r="B43" s="78"/>
      <c r="C43" s="1212"/>
      <c r="D43" s="68"/>
      <c r="E43" s="67"/>
      <c r="F43" s="41"/>
    </row>
    <row r="44" spans="1:6" s="36" customFormat="1" ht="12.75" customHeight="1">
      <c r="A44" s="78"/>
      <c r="B44" s="443" t="s">
        <v>289</v>
      </c>
      <c r="C44" s="1212"/>
      <c r="D44" s="1822"/>
      <c r="E44" s="67"/>
      <c r="F44" s="41"/>
    </row>
    <row r="45" spans="1:6" s="36" customFormat="1" ht="12.75" customHeight="1">
      <c r="A45" s="78"/>
      <c r="B45" s="1216" t="s">
        <v>530</v>
      </c>
      <c r="C45" s="1212"/>
      <c r="D45" s="1822"/>
      <c r="E45" s="67"/>
      <c r="F45" s="41"/>
    </row>
    <row r="46" spans="1:6" s="36" customFormat="1" ht="12.75" customHeight="1">
      <c r="A46" s="78"/>
      <c r="B46" s="1216" t="s">
        <v>559</v>
      </c>
      <c r="C46" s="1212"/>
      <c r="D46" s="1822"/>
      <c r="E46" s="67"/>
      <c r="F46" s="41"/>
    </row>
    <row r="47" spans="1:6" s="36" customFormat="1" ht="12.75" customHeight="1">
      <c r="A47" s="78"/>
      <c r="B47" s="1216" t="s">
        <v>531</v>
      </c>
      <c r="C47" s="1212"/>
      <c r="D47" s="1822"/>
      <c r="E47" s="67"/>
      <c r="F47" s="41"/>
    </row>
    <row r="48" spans="1:6" s="36" customFormat="1" ht="12.75" customHeight="1">
      <c r="A48" s="78"/>
      <c r="B48" s="1215"/>
      <c r="C48" s="1212"/>
      <c r="D48" s="68"/>
      <c r="E48" s="67"/>
      <c r="F48" s="41"/>
    </row>
    <row r="49" spans="1:6" s="36" customFormat="1" ht="12.75" customHeight="1">
      <c r="A49" s="78"/>
      <c r="B49" s="78" t="s">
        <v>532</v>
      </c>
      <c r="C49" s="1212"/>
      <c r="D49" s="1822"/>
      <c r="E49" s="67"/>
      <c r="F49" s="41"/>
    </row>
    <row r="50" spans="1:6" s="36" customFormat="1" ht="12.75" customHeight="1">
      <c r="A50" s="78"/>
      <c r="B50" s="78"/>
      <c r="C50" s="1212"/>
      <c r="D50" s="68"/>
      <c r="E50" s="67"/>
      <c r="F50" s="41"/>
    </row>
    <row r="51" spans="1:6" s="36" customFormat="1" ht="12.75" customHeight="1">
      <c r="A51" s="78"/>
      <c r="B51" s="78" t="s">
        <v>645</v>
      </c>
      <c r="C51" s="1212"/>
      <c r="D51" s="1822"/>
      <c r="E51" s="67"/>
      <c r="F51" s="41"/>
    </row>
    <row r="52" spans="1:6" s="36" customFormat="1" ht="12.75" customHeight="1">
      <c r="A52" s="78"/>
      <c r="B52" s="78"/>
      <c r="C52" s="1044"/>
      <c r="D52" s="68"/>
      <c r="E52" s="67"/>
      <c r="F52" s="41"/>
    </row>
    <row r="53" spans="1:6" s="29" customFormat="1" ht="15">
      <c r="A53" s="2464" t="s">
        <v>523</v>
      </c>
      <c r="B53" s="2465"/>
      <c r="C53" s="2465"/>
      <c r="D53" s="2465"/>
      <c r="E53" s="2465"/>
      <c r="F53" s="2466"/>
    </row>
    <row r="54" spans="1:6" s="29" customFormat="1" ht="12.75" customHeight="1">
      <c r="A54" s="1053"/>
      <c r="B54" s="1533"/>
      <c r="C54" s="1534"/>
      <c r="D54" s="1533"/>
      <c r="E54" s="1533"/>
      <c r="F54" s="1222"/>
    </row>
    <row r="55" spans="1:6" s="29" customFormat="1" ht="12.75" customHeight="1">
      <c r="A55" s="1054"/>
      <c r="B55" s="1535"/>
      <c r="C55" s="1536"/>
      <c r="D55" s="1535"/>
      <c r="E55" s="1535"/>
      <c r="F55" s="41"/>
    </row>
    <row r="56" spans="1:6" s="29" customFormat="1" ht="12.75" customHeight="1">
      <c r="A56" s="1054"/>
      <c r="B56" s="1535"/>
      <c r="C56" s="1536"/>
      <c r="D56" s="1535"/>
      <c r="E56" s="1535"/>
      <c r="F56" s="41"/>
    </row>
    <row r="57" spans="1:6" s="29" customFormat="1" ht="12.75" customHeight="1">
      <c r="A57" s="1054"/>
      <c r="B57" s="1535"/>
      <c r="C57" s="1536"/>
      <c r="D57" s="1535"/>
      <c r="E57" s="1535"/>
      <c r="F57" s="41"/>
    </row>
    <row r="58" spans="1:6" s="29" customFormat="1" ht="12.75" customHeight="1">
      <c r="A58" s="1054"/>
      <c r="B58" s="1535"/>
      <c r="C58" s="1536"/>
      <c r="D58" s="1535"/>
      <c r="E58" s="1535"/>
      <c r="F58" s="41"/>
    </row>
    <row r="59" spans="1:6" s="29" customFormat="1" ht="12.75" customHeight="1">
      <c r="A59" s="1054"/>
      <c r="B59" s="1535"/>
      <c r="C59" s="1536"/>
      <c r="D59" s="1535"/>
      <c r="E59" s="1535"/>
      <c r="F59" s="41"/>
    </row>
    <row r="60" spans="1:6" s="29" customFormat="1" ht="12.75" customHeight="1">
      <c r="A60" s="1054"/>
      <c r="B60" s="1535"/>
      <c r="C60" s="1536"/>
      <c r="D60" s="1535"/>
      <c r="E60" s="1535"/>
      <c r="F60" s="41"/>
    </row>
    <row r="61" spans="1:6" s="29" customFormat="1" ht="12.75" customHeight="1">
      <c r="A61" s="1338"/>
      <c r="B61" s="1537"/>
      <c r="C61" s="1538"/>
      <c r="D61" s="1537"/>
      <c r="E61" s="1537"/>
      <c r="F61" s="46"/>
    </row>
    <row r="62" spans="1:5" s="29" customFormat="1" ht="12.75" customHeight="1">
      <c r="A62" s="2299" t="str">
        <f>IF(OR(D42="",D44="",D45="",D46="",D47="",D49="",D51=""),"Il manque des réponses sur cette feuille !","")</f>
        <v>Il manque des réponses sur cette feuille !</v>
      </c>
      <c r="B62" s="2299"/>
      <c r="C62" s="2299"/>
      <c r="D62" s="2299"/>
      <c r="E62" s="54"/>
    </row>
    <row r="63" spans="1:5" s="29" customFormat="1" ht="12.75" customHeight="1">
      <c r="A63" s="36"/>
      <c r="B63" s="67"/>
      <c r="C63" s="1044"/>
      <c r="D63" s="67"/>
      <c r="E63" s="54"/>
    </row>
    <row r="64" spans="1:5" s="29" customFormat="1" ht="12.75" customHeight="1">
      <c r="A64" s="36"/>
      <c r="B64" s="67"/>
      <c r="C64" s="1044"/>
      <c r="D64" s="67"/>
      <c r="E64" s="54"/>
    </row>
    <row r="65" spans="1:5" s="29" customFormat="1" ht="12.75" customHeight="1">
      <c r="A65" s="36"/>
      <c r="B65" s="67"/>
      <c r="C65" s="1044"/>
      <c r="D65" s="67"/>
      <c r="E65" s="54"/>
    </row>
    <row r="66" spans="2:5" s="29" customFormat="1" ht="12.75" customHeight="1">
      <c r="B66" s="54"/>
      <c r="C66" s="53"/>
      <c r="D66" s="54"/>
      <c r="E66" s="54"/>
    </row>
    <row r="67" spans="2:5" s="29" customFormat="1" ht="12.75" customHeight="1">
      <c r="B67" s="54"/>
      <c r="C67" s="53"/>
      <c r="D67" s="54"/>
      <c r="E67" s="54"/>
    </row>
    <row r="68" spans="2:5" s="29" customFormat="1" ht="12.75" customHeight="1">
      <c r="B68" s="54"/>
      <c r="C68" s="54"/>
      <c r="D68" s="54"/>
      <c r="E68" s="54"/>
    </row>
    <row r="69" spans="2:5" s="29" customFormat="1" ht="12.75" customHeight="1">
      <c r="B69" s="54"/>
      <c r="C69" s="54"/>
      <c r="D69" s="54"/>
      <c r="E69" s="54"/>
    </row>
    <row r="70" spans="1:5" s="29" customFormat="1" ht="12.75" customHeight="1">
      <c r="A70" s="29" t="s">
        <v>325</v>
      </c>
      <c r="B70" s="29" t="s">
        <v>337</v>
      </c>
      <c r="C70" s="54"/>
      <c r="D70" s="54"/>
      <c r="E70" s="54"/>
    </row>
    <row r="71" spans="1:5" s="29" customFormat="1" ht="12.75" customHeight="1">
      <c r="A71" s="29" t="s">
        <v>326</v>
      </c>
      <c r="B71" s="29" t="s">
        <v>346</v>
      </c>
      <c r="C71" s="54"/>
      <c r="D71" s="54"/>
      <c r="E71" s="54"/>
    </row>
    <row r="72" spans="2:5" s="29" customFormat="1" ht="12.75" customHeight="1">
      <c r="B72" s="29" t="s">
        <v>338</v>
      </c>
      <c r="C72" s="54"/>
      <c r="D72" s="54"/>
      <c r="E72" s="54"/>
    </row>
    <row r="73" spans="2:5" s="29" customFormat="1" ht="12.75" customHeight="1">
      <c r="B73" s="54"/>
      <c r="C73" s="54"/>
      <c r="D73" s="54"/>
      <c r="E73" s="54"/>
    </row>
    <row r="74" spans="2:5" s="29" customFormat="1" ht="12.75" customHeight="1">
      <c r="B74" s="54"/>
      <c r="C74" s="54"/>
      <c r="D74" s="54"/>
      <c r="E74" s="54"/>
    </row>
    <row r="75" spans="2:5" s="29" customFormat="1" ht="12.75" customHeight="1">
      <c r="B75" s="54"/>
      <c r="C75" s="54"/>
      <c r="D75" s="54"/>
      <c r="E75" s="54"/>
    </row>
    <row r="76" spans="2:5" s="29" customFormat="1" ht="14.25">
      <c r="B76" s="54"/>
      <c r="C76" s="54"/>
      <c r="D76" s="54"/>
      <c r="E76" s="54"/>
    </row>
    <row r="77" spans="2:5" s="29" customFormat="1" ht="14.25">
      <c r="B77" s="54"/>
      <c r="C77" s="54"/>
      <c r="D77" s="54"/>
      <c r="E77" s="54"/>
    </row>
    <row r="78" spans="2:5" s="29" customFormat="1" ht="14.25">
      <c r="B78" s="54"/>
      <c r="C78" s="54"/>
      <c r="D78" s="54"/>
      <c r="E78" s="54"/>
    </row>
    <row r="79" spans="2:5" s="29" customFormat="1" ht="14.25">
      <c r="B79" s="54"/>
      <c r="C79" s="54"/>
      <c r="D79" s="54"/>
      <c r="E79" s="54"/>
    </row>
    <row r="80" spans="2:5" s="29" customFormat="1" ht="14.25">
      <c r="B80" s="54"/>
      <c r="C80" s="54"/>
      <c r="D80" s="54"/>
      <c r="E80" s="54"/>
    </row>
    <row r="81" spans="2:5" s="29" customFormat="1" ht="14.25">
      <c r="B81" s="54"/>
      <c r="C81" s="54"/>
      <c r="D81" s="54"/>
      <c r="E81" s="54"/>
    </row>
    <row r="82" spans="2:5" s="29" customFormat="1" ht="14.25">
      <c r="B82" s="54"/>
      <c r="C82" s="54"/>
      <c r="D82" s="54"/>
      <c r="E82" s="54"/>
    </row>
    <row r="83" spans="2:5" s="29" customFormat="1" ht="14.25">
      <c r="B83" s="54"/>
      <c r="C83" s="54"/>
      <c r="D83" s="54"/>
      <c r="E83" s="54"/>
    </row>
    <row r="84" spans="2:5" s="29" customFormat="1" ht="14.25">
      <c r="B84" s="54"/>
      <c r="C84" s="54"/>
      <c r="D84" s="54"/>
      <c r="E84" s="54"/>
    </row>
    <row r="85" spans="2:5" s="29" customFormat="1" ht="14.25">
      <c r="B85" s="54"/>
      <c r="C85" s="54"/>
      <c r="D85" s="54"/>
      <c r="E85" s="54"/>
    </row>
    <row r="86" spans="2:5" s="29" customFormat="1" ht="14.25">
      <c r="B86" s="54"/>
      <c r="C86" s="54"/>
      <c r="D86" s="54"/>
      <c r="E86" s="54"/>
    </row>
    <row r="87" spans="2:5" s="29" customFormat="1" ht="14.25">
      <c r="B87" s="54"/>
      <c r="C87" s="54"/>
      <c r="D87" s="54"/>
      <c r="E87" s="54"/>
    </row>
    <row r="88" spans="2:5" s="29" customFormat="1" ht="14.25">
      <c r="B88" s="54"/>
      <c r="C88" s="54"/>
      <c r="D88" s="54"/>
      <c r="E88" s="54"/>
    </row>
    <row r="89" spans="2:5" s="29" customFormat="1" ht="14.25">
      <c r="B89" s="54"/>
      <c r="C89" s="54"/>
      <c r="D89" s="54"/>
      <c r="E89" s="54"/>
    </row>
    <row r="90" spans="2:5" s="29" customFormat="1" ht="14.25">
      <c r="B90" s="54"/>
      <c r="C90" s="54"/>
      <c r="D90" s="54"/>
      <c r="E90" s="54"/>
    </row>
    <row r="91" spans="2:5" s="29" customFormat="1" ht="14.25">
      <c r="B91" s="54"/>
      <c r="C91" s="54"/>
      <c r="D91" s="54"/>
      <c r="E91" s="54"/>
    </row>
    <row r="92" spans="2:5" s="29" customFormat="1" ht="14.25">
      <c r="B92" s="54"/>
      <c r="C92" s="54"/>
      <c r="D92" s="54"/>
      <c r="E92" s="54"/>
    </row>
    <row r="93" spans="2:5" s="29" customFormat="1" ht="14.25">
      <c r="B93" s="54"/>
      <c r="C93" s="54"/>
      <c r="D93" s="54"/>
      <c r="E93" s="54"/>
    </row>
    <row r="94" spans="2:5" s="29" customFormat="1" ht="14.25">
      <c r="B94" s="54"/>
      <c r="C94" s="54"/>
      <c r="D94" s="54"/>
      <c r="E94" s="54"/>
    </row>
    <row r="95" spans="2:5" s="29" customFormat="1" ht="14.25">
      <c r="B95" s="54"/>
      <c r="C95" s="54"/>
      <c r="D95" s="54"/>
      <c r="E95" s="54"/>
    </row>
    <row r="96" spans="2:5" s="29" customFormat="1" ht="14.25">
      <c r="B96" s="54"/>
      <c r="C96" s="54"/>
      <c r="D96" s="54"/>
      <c r="E96" s="54"/>
    </row>
    <row r="97" spans="2:5" s="29" customFormat="1" ht="14.25">
      <c r="B97" s="54"/>
      <c r="C97" s="54"/>
      <c r="D97" s="54"/>
      <c r="E97" s="54"/>
    </row>
    <row r="98" spans="2:5" s="29" customFormat="1" ht="14.25">
      <c r="B98" s="54"/>
      <c r="C98" s="54"/>
      <c r="D98" s="54"/>
      <c r="E98" s="54"/>
    </row>
    <row r="99" spans="2:5" s="29" customFormat="1" ht="14.25">
      <c r="B99" s="54"/>
      <c r="C99" s="54"/>
      <c r="D99" s="54"/>
      <c r="E99" s="54"/>
    </row>
    <row r="100" spans="2:5" s="29" customFormat="1" ht="14.25">
      <c r="B100" s="54"/>
      <c r="C100" s="54"/>
      <c r="D100" s="54"/>
      <c r="E100" s="54"/>
    </row>
    <row r="101" spans="2:5" s="29" customFormat="1" ht="14.25">
      <c r="B101" s="54"/>
      <c r="C101" s="54"/>
      <c r="D101" s="54"/>
      <c r="E101" s="54"/>
    </row>
    <row r="102" spans="2:5" s="29" customFormat="1" ht="14.25">
      <c r="B102" s="54"/>
      <c r="C102" s="54"/>
      <c r="D102" s="54"/>
      <c r="E102" s="54"/>
    </row>
    <row r="103" spans="2:5" s="29" customFormat="1" ht="14.25">
      <c r="B103" s="54"/>
      <c r="C103" s="54"/>
      <c r="D103" s="54"/>
      <c r="E103" s="54"/>
    </row>
    <row r="104" spans="2:5" s="29" customFormat="1" ht="14.25">
      <c r="B104" s="54"/>
      <c r="C104" s="54"/>
      <c r="D104" s="54"/>
      <c r="E104" s="54"/>
    </row>
    <row r="105" spans="2:5" s="29" customFormat="1" ht="14.25">
      <c r="B105" s="54"/>
      <c r="C105" s="54"/>
      <c r="D105" s="54"/>
      <c r="E105" s="54"/>
    </row>
    <row r="106" spans="2:5" s="29" customFormat="1" ht="14.25">
      <c r="B106" s="54"/>
      <c r="C106" s="54"/>
      <c r="D106" s="54"/>
      <c r="E106" s="54"/>
    </row>
    <row r="107" spans="2:5" s="29" customFormat="1" ht="14.25">
      <c r="B107" s="54"/>
      <c r="C107" s="54"/>
      <c r="D107" s="54"/>
      <c r="E107" s="54"/>
    </row>
    <row r="108" spans="2:5" s="29" customFormat="1" ht="14.25">
      <c r="B108" s="54"/>
      <c r="C108" s="54"/>
      <c r="D108" s="54"/>
      <c r="E108" s="54"/>
    </row>
    <row r="109" spans="2:5" s="29" customFormat="1" ht="14.25">
      <c r="B109" s="54"/>
      <c r="C109" s="54"/>
      <c r="D109" s="54"/>
      <c r="E109" s="54"/>
    </row>
    <row r="110" spans="2:5" s="29" customFormat="1" ht="14.25">
      <c r="B110" s="54"/>
      <c r="C110" s="54"/>
      <c r="D110" s="54"/>
      <c r="E110" s="54"/>
    </row>
    <row r="111" spans="2:5" s="29" customFormat="1" ht="14.25">
      <c r="B111" s="54"/>
      <c r="C111" s="54"/>
      <c r="D111" s="54"/>
      <c r="E111" s="54"/>
    </row>
    <row r="112" spans="2:5" s="29" customFormat="1" ht="14.25">
      <c r="B112" s="54"/>
      <c r="C112" s="54"/>
      <c r="D112" s="54"/>
      <c r="E112" s="54"/>
    </row>
    <row r="113" spans="2:5" s="29" customFormat="1" ht="14.25">
      <c r="B113" s="54"/>
      <c r="C113" s="54"/>
      <c r="D113" s="54"/>
      <c r="E113" s="54"/>
    </row>
    <row r="114" spans="2:5" s="29" customFormat="1" ht="14.25">
      <c r="B114" s="54"/>
      <c r="C114" s="54"/>
      <c r="D114" s="54"/>
      <c r="E114" s="54"/>
    </row>
    <row r="115" spans="2:5" s="29" customFormat="1" ht="14.25">
      <c r="B115" s="54"/>
      <c r="C115" s="54"/>
      <c r="D115" s="54"/>
      <c r="E115" s="54"/>
    </row>
    <row r="116" spans="2:5" s="29" customFormat="1" ht="14.25">
      <c r="B116" s="54"/>
      <c r="C116" s="54"/>
      <c r="D116" s="54"/>
      <c r="E116" s="54"/>
    </row>
    <row r="117" spans="2:5" s="29" customFormat="1" ht="14.25">
      <c r="B117" s="54"/>
      <c r="C117" s="54"/>
      <c r="D117" s="54"/>
      <c r="E117" s="54"/>
    </row>
    <row r="118" spans="2:5" s="29" customFormat="1" ht="14.25">
      <c r="B118" s="54"/>
      <c r="C118" s="54"/>
      <c r="D118" s="54"/>
      <c r="E118" s="54"/>
    </row>
    <row r="119" spans="2:5" s="29" customFormat="1" ht="14.25">
      <c r="B119" s="54"/>
      <c r="C119" s="54"/>
      <c r="D119" s="54"/>
      <c r="E119" s="54"/>
    </row>
    <row r="120" spans="2:5" s="29" customFormat="1" ht="14.25">
      <c r="B120" s="54"/>
      <c r="C120" s="54"/>
      <c r="D120" s="54"/>
      <c r="E120" s="54"/>
    </row>
    <row r="121" spans="2:5" s="29" customFormat="1" ht="14.25">
      <c r="B121" s="54"/>
      <c r="C121" s="54"/>
      <c r="D121" s="54"/>
      <c r="E121" s="54"/>
    </row>
    <row r="122" spans="2:5" s="29" customFormat="1" ht="14.25">
      <c r="B122" s="54"/>
      <c r="C122" s="54"/>
      <c r="D122" s="54"/>
      <c r="E122" s="54"/>
    </row>
    <row r="123" spans="2:5" s="29" customFormat="1" ht="14.25">
      <c r="B123" s="54"/>
      <c r="C123" s="54"/>
      <c r="D123" s="54"/>
      <c r="E123" s="54"/>
    </row>
    <row r="124" spans="2:5" s="29" customFormat="1" ht="14.25">
      <c r="B124" s="54"/>
      <c r="C124" s="54"/>
      <c r="D124" s="54"/>
      <c r="E124" s="54"/>
    </row>
    <row r="125" spans="2:5" s="29" customFormat="1" ht="14.25">
      <c r="B125" s="54"/>
      <c r="C125" s="54"/>
      <c r="D125" s="54"/>
      <c r="E125" s="54"/>
    </row>
    <row r="126" spans="2:5" s="29" customFormat="1" ht="14.25">
      <c r="B126" s="54"/>
      <c r="C126" s="54"/>
      <c r="D126" s="54"/>
      <c r="E126" s="54"/>
    </row>
    <row r="127" spans="2:5" s="29" customFormat="1" ht="14.25">
      <c r="B127" s="54"/>
      <c r="C127" s="54"/>
      <c r="D127" s="54"/>
      <c r="E127" s="54"/>
    </row>
    <row r="128" spans="2:5" s="29" customFormat="1" ht="14.25">
      <c r="B128" s="54"/>
      <c r="C128" s="54"/>
      <c r="D128" s="54"/>
      <c r="E128" s="54"/>
    </row>
    <row r="129" spans="2:5" s="29" customFormat="1" ht="14.25">
      <c r="B129" s="54"/>
      <c r="C129" s="54"/>
      <c r="D129" s="54"/>
      <c r="E129" s="54"/>
    </row>
    <row r="130" spans="2:5" s="29" customFormat="1" ht="14.25">
      <c r="B130" s="54"/>
      <c r="C130" s="54"/>
      <c r="D130" s="54"/>
      <c r="E130" s="54"/>
    </row>
    <row r="131" spans="2:5" s="29" customFormat="1" ht="14.25">
      <c r="B131" s="54"/>
      <c r="C131" s="54"/>
      <c r="D131" s="54"/>
      <c r="E131" s="54"/>
    </row>
    <row r="132" spans="2:5" s="29" customFormat="1" ht="14.25">
      <c r="B132" s="54"/>
      <c r="C132" s="54"/>
      <c r="D132" s="54"/>
      <c r="E132" s="54"/>
    </row>
    <row r="133" spans="2:5" s="29" customFormat="1" ht="14.25">
      <c r="B133" s="54"/>
      <c r="C133" s="54"/>
      <c r="D133" s="54"/>
      <c r="E133" s="54"/>
    </row>
    <row r="134" spans="2:5" s="29" customFormat="1" ht="14.25">
      <c r="B134" s="54"/>
      <c r="C134" s="54"/>
      <c r="D134" s="54"/>
      <c r="E134" s="54"/>
    </row>
    <row r="135" spans="2:5" s="29" customFormat="1" ht="14.25">
      <c r="B135" s="54"/>
      <c r="C135" s="54"/>
      <c r="D135" s="54"/>
      <c r="E135" s="54"/>
    </row>
    <row r="136" spans="2:5" s="29" customFormat="1" ht="14.25">
      <c r="B136" s="54"/>
      <c r="C136" s="54"/>
      <c r="D136" s="54"/>
      <c r="E136" s="54"/>
    </row>
    <row r="137" spans="2:5" s="29" customFormat="1" ht="14.25">
      <c r="B137" s="54"/>
      <c r="C137" s="54"/>
      <c r="D137" s="54"/>
      <c r="E137" s="54"/>
    </row>
    <row r="138" spans="2:5" s="29" customFormat="1" ht="14.25">
      <c r="B138" s="54"/>
      <c r="C138" s="54"/>
      <c r="D138" s="54"/>
      <c r="E138" s="54"/>
    </row>
    <row r="139" spans="2:5" s="29" customFormat="1" ht="14.25">
      <c r="B139" s="54"/>
      <c r="C139" s="54"/>
      <c r="D139" s="54"/>
      <c r="E139" s="54"/>
    </row>
    <row r="140" spans="2:5" s="29" customFormat="1" ht="14.25">
      <c r="B140" s="54"/>
      <c r="C140" s="54"/>
      <c r="D140" s="54"/>
      <c r="E140" s="54"/>
    </row>
    <row r="141" spans="2:5" s="29" customFormat="1" ht="14.25">
      <c r="B141" s="54"/>
      <c r="C141" s="54"/>
      <c r="D141" s="54"/>
      <c r="E141" s="54"/>
    </row>
    <row r="142" spans="2:5" s="29" customFormat="1" ht="14.25">
      <c r="B142" s="54"/>
      <c r="C142" s="54"/>
      <c r="D142" s="54"/>
      <c r="E142" s="54"/>
    </row>
    <row r="143" spans="2:5" s="29" customFormat="1" ht="14.25">
      <c r="B143" s="54"/>
      <c r="C143" s="54"/>
      <c r="D143" s="54"/>
      <c r="E143" s="54"/>
    </row>
    <row r="144" spans="2:5" s="29" customFormat="1" ht="14.25">
      <c r="B144" s="54"/>
      <c r="C144" s="54"/>
      <c r="D144" s="54"/>
      <c r="E144" s="54"/>
    </row>
    <row r="145" spans="2:5" s="29" customFormat="1" ht="14.25">
      <c r="B145" s="54"/>
      <c r="C145" s="54"/>
      <c r="D145" s="54"/>
      <c r="E145" s="54"/>
    </row>
    <row r="146" spans="2:5" s="29" customFormat="1" ht="14.25">
      <c r="B146" s="54"/>
      <c r="C146" s="54"/>
      <c r="D146" s="54"/>
      <c r="E146" s="54"/>
    </row>
    <row r="147" spans="2:5" s="29" customFormat="1" ht="14.25">
      <c r="B147" s="54"/>
      <c r="C147" s="54"/>
      <c r="D147" s="54"/>
      <c r="E147" s="54"/>
    </row>
    <row r="148" spans="2:5" s="29" customFormat="1" ht="14.25">
      <c r="B148" s="54"/>
      <c r="C148" s="54"/>
      <c r="D148" s="54"/>
      <c r="E148" s="54"/>
    </row>
    <row r="149" spans="2:5" s="29" customFormat="1" ht="14.25">
      <c r="B149" s="54"/>
      <c r="C149" s="54"/>
      <c r="D149" s="54"/>
      <c r="E149" s="54"/>
    </row>
    <row r="150" spans="2:5" s="29" customFormat="1" ht="14.25">
      <c r="B150" s="54"/>
      <c r="C150" s="54"/>
      <c r="D150" s="54"/>
      <c r="E150" s="54"/>
    </row>
    <row r="151" spans="2:5" s="29" customFormat="1" ht="14.25">
      <c r="B151" s="54"/>
      <c r="C151" s="54"/>
      <c r="D151" s="54"/>
      <c r="E151" s="54"/>
    </row>
    <row r="152" spans="2:5" s="29" customFormat="1" ht="14.25">
      <c r="B152" s="54"/>
      <c r="C152" s="54"/>
      <c r="D152" s="54"/>
      <c r="E152" s="54"/>
    </row>
    <row r="153" spans="2:5" s="29" customFormat="1" ht="14.25">
      <c r="B153" s="54"/>
      <c r="C153" s="54"/>
      <c r="D153" s="54"/>
      <c r="E153" s="54"/>
    </row>
    <row r="154" spans="2:5" s="29" customFormat="1" ht="14.25">
      <c r="B154" s="54"/>
      <c r="C154" s="54"/>
      <c r="D154" s="54"/>
      <c r="E154" s="54"/>
    </row>
    <row r="155" spans="2:5" s="29" customFormat="1" ht="14.25">
      <c r="B155" s="54"/>
      <c r="C155" s="54"/>
      <c r="D155" s="54"/>
      <c r="E155" s="54"/>
    </row>
    <row r="156" spans="2:5" s="29" customFormat="1" ht="14.25">
      <c r="B156" s="54"/>
      <c r="C156" s="54"/>
      <c r="D156" s="54"/>
      <c r="E156" s="54"/>
    </row>
    <row r="157" spans="2:5" s="29" customFormat="1" ht="14.25">
      <c r="B157" s="54"/>
      <c r="C157" s="54"/>
      <c r="D157" s="54"/>
      <c r="E157" s="54"/>
    </row>
    <row r="158" spans="2:5" s="29" customFormat="1" ht="14.25">
      <c r="B158" s="54"/>
      <c r="C158" s="54"/>
      <c r="D158" s="54"/>
      <c r="E158" s="54"/>
    </row>
    <row r="159" spans="2:5" s="29" customFormat="1" ht="14.25">
      <c r="B159" s="54"/>
      <c r="C159" s="54"/>
      <c r="D159" s="54"/>
      <c r="E159" s="54"/>
    </row>
    <row r="160" spans="2:5" s="29" customFormat="1" ht="14.25">
      <c r="B160" s="54"/>
      <c r="C160" s="54"/>
      <c r="D160" s="54"/>
      <c r="E160" s="54"/>
    </row>
    <row r="161" spans="2:5" s="29" customFormat="1" ht="14.25">
      <c r="B161" s="54"/>
      <c r="C161" s="54"/>
      <c r="D161" s="54"/>
      <c r="E161" s="54"/>
    </row>
    <row r="162" spans="2:5" s="29" customFormat="1" ht="14.25">
      <c r="B162" s="54"/>
      <c r="C162" s="54"/>
      <c r="D162" s="54"/>
      <c r="E162" s="54"/>
    </row>
    <row r="163" spans="2:5" s="29" customFormat="1" ht="14.25">
      <c r="B163" s="54"/>
      <c r="C163" s="54"/>
      <c r="D163" s="54"/>
      <c r="E163" s="54"/>
    </row>
    <row r="164" spans="2:5" s="29" customFormat="1" ht="14.25">
      <c r="B164" s="54"/>
      <c r="C164" s="54"/>
      <c r="D164" s="54"/>
      <c r="E164" s="54"/>
    </row>
    <row r="165" spans="2:5" s="29" customFormat="1" ht="14.25">
      <c r="B165" s="54"/>
      <c r="C165" s="54"/>
      <c r="D165" s="54"/>
      <c r="E165" s="54"/>
    </row>
    <row r="166" spans="2:5" s="29" customFormat="1" ht="14.25">
      <c r="B166" s="54"/>
      <c r="C166" s="54"/>
      <c r="D166" s="54"/>
      <c r="E166" s="54"/>
    </row>
    <row r="167" spans="2:5" s="29" customFormat="1" ht="14.25">
      <c r="B167" s="54"/>
      <c r="C167" s="54"/>
      <c r="D167" s="54"/>
      <c r="E167" s="54"/>
    </row>
    <row r="168" spans="2:5" s="29" customFormat="1" ht="14.25">
      <c r="B168" s="54"/>
      <c r="C168" s="54"/>
      <c r="D168" s="54"/>
      <c r="E168" s="54"/>
    </row>
    <row r="169" spans="2:5" s="29" customFormat="1" ht="14.25">
      <c r="B169" s="54"/>
      <c r="C169" s="54"/>
      <c r="D169" s="54"/>
      <c r="E169" s="54"/>
    </row>
    <row r="170" spans="2:5" s="29" customFormat="1" ht="14.25">
      <c r="B170" s="54"/>
      <c r="C170" s="54"/>
      <c r="D170" s="54"/>
      <c r="E170" s="54"/>
    </row>
    <row r="171" spans="2:5" s="29" customFormat="1" ht="14.25">
      <c r="B171" s="54"/>
      <c r="C171" s="54"/>
      <c r="D171" s="54"/>
      <c r="E171" s="54"/>
    </row>
    <row r="172" spans="2:5" s="29" customFormat="1" ht="14.25">
      <c r="B172" s="54"/>
      <c r="C172" s="54"/>
      <c r="D172" s="54"/>
      <c r="E172" s="54"/>
    </row>
    <row r="173" spans="2:5" s="29" customFormat="1" ht="14.25">
      <c r="B173" s="54"/>
      <c r="C173" s="54"/>
      <c r="D173" s="54"/>
      <c r="E173" s="54"/>
    </row>
    <row r="174" spans="2:5" s="29" customFormat="1" ht="14.25">
      <c r="B174" s="54"/>
      <c r="C174" s="54"/>
      <c r="D174" s="54"/>
      <c r="E174" s="54"/>
    </row>
    <row r="175" spans="2:5" s="29" customFormat="1" ht="14.25">
      <c r="B175" s="54"/>
      <c r="C175" s="54"/>
      <c r="D175" s="54"/>
      <c r="E175" s="54"/>
    </row>
    <row r="176" spans="2:5" s="29" customFormat="1" ht="14.25">
      <c r="B176" s="54"/>
      <c r="C176" s="54"/>
      <c r="D176" s="54"/>
      <c r="E176" s="54"/>
    </row>
    <row r="177" spans="2:5" s="29" customFormat="1" ht="14.25">
      <c r="B177" s="54"/>
      <c r="C177" s="54"/>
      <c r="D177" s="54"/>
      <c r="E177" s="54"/>
    </row>
    <row r="178" spans="2:5" s="29" customFormat="1" ht="14.25">
      <c r="B178" s="54"/>
      <c r="C178" s="54"/>
      <c r="D178" s="54"/>
      <c r="E178" s="54"/>
    </row>
    <row r="179" spans="2:5" s="29" customFormat="1" ht="14.25">
      <c r="B179" s="54"/>
      <c r="C179" s="54"/>
      <c r="D179" s="54"/>
      <c r="E179" s="54"/>
    </row>
    <row r="180" spans="2:5" s="29" customFormat="1" ht="14.25">
      <c r="B180" s="54"/>
      <c r="C180" s="54"/>
      <c r="D180" s="54"/>
      <c r="E180" s="54"/>
    </row>
    <row r="181" spans="2:5" s="29" customFormat="1" ht="14.25">
      <c r="B181" s="54"/>
      <c r="C181" s="54"/>
      <c r="D181" s="54"/>
      <c r="E181" s="54"/>
    </row>
    <row r="182" spans="2:5" s="29" customFormat="1" ht="14.25">
      <c r="B182" s="54"/>
      <c r="C182" s="54"/>
      <c r="D182" s="54"/>
      <c r="E182" s="54"/>
    </row>
    <row r="183" spans="2:5" s="29" customFormat="1" ht="14.25">
      <c r="B183" s="54"/>
      <c r="C183" s="54"/>
      <c r="D183" s="54"/>
      <c r="E183" s="54"/>
    </row>
    <row r="184" spans="2:5" s="29" customFormat="1" ht="14.25">
      <c r="B184" s="54"/>
      <c r="C184" s="54"/>
      <c r="D184" s="54"/>
      <c r="E184" s="54"/>
    </row>
    <row r="185" spans="2:5" s="29" customFormat="1" ht="14.25">
      <c r="B185" s="54"/>
      <c r="C185" s="54"/>
      <c r="D185" s="54"/>
      <c r="E185" s="54"/>
    </row>
    <row r="186" spans="2:5" s="29" customFormat="1" ht="14.25">
      <c r="B186" s="54"/>
      <c r="C186" s="54"/>
      <c r="D186" s="54"/>
      <c r="E186" s="54"/>
    </row>
    <row r="187" spans="2:5" s="29" customFormat="1" ht="14.25">
      <c r="B187" s="54"/>
      <c r="C187" s="54"/>
      <c r="D187" s="54"/>
      <c r="E187" s="54"/>
    </row>
    <row r="188" spans="2:5" s="29" customFormat="1" ht="14.25">
      <c r="B188" s="54"/>
      <c r="C188" s="54"/>
      <c r="D188" s="54"/>
      <c r="E188" s="54"/>
    </row>
    <row r="189" spans="2:5" s="29" customFormat="1" ht="14.25">
      <c r="B189" s="54"/>
      <c r="C189" s="54"/>
      <c r="D189" s="54"/>
      <c r="E189" s="54"/>
    </row>
    <row r="190" spans="2:5" s="29" customFormat="1" ht="14.25">
      <c r="B190" s="54"/>
      <c r="C190" s="54"/>
      <c r="D190" s="54"/>
      <c r="E190" s="54"/>
    </row>
    <row r="191" spans="2:5" s="29" customFormat="1" ht="14.25">
      <c r="B191" s="54"/>
      <c r="C191" s="54"/>
      <c r="D191" s="54"/>
      <c r="E191" s="54"/>
    </row>
    <row r="192" spans="2:5" s="29" customFormat="1" ht="14.25">
      <c r="B192" s="54"/>
      <c r="C192" s="54"/>
      <c r="D192" s="54"/>
      <c r="E192" s="54"/>
    </row>
    <row r="193" spans="2:5" s="29" customFormat="1" ht="14.25">
      <c r="B193" s="54"/>
      <c r="C193" s="54"/>
      <c r="D193" s="54"/>
      <c r="E193" s="54"/>
    </row>
  </sheetData>
  <sheetProtection password="E2A3" sheet="1" objects="1" scenarios="1"/>
  <mergeCells count="2">
    <mergeCell ref="A62:D62"/>
    <mergeCell ref="A53:F53"/>
  </mergeCells>
  <dataValidations count="2">
    <dataValidation type="list" allowBlank="1" showInputMessage="1" showErrorMessage="1" sqref="D42 D44">
      <formula1>$A$70:$A$71</formula1>
    </dataValidation>
    <dataValidation type="list" allowBlank="1" showInputMessage="1" showErrorMessage="1" sqref="D45:D47 D49 D51">
      <formula1>$B$70:$B$72</formula1>
    </dataValidation>
  </dataValidations>
  <printOptions horizontalCentered="1"/>
  <pageMargins left="0.2362204724409449" right="0.4330708661417323" top="0.72" bottom="0.52" header="0.2755905511811024" footer="0.31496062992125984"/>
  <pageSetup fitToHeight="1" fitToWidth="1" horizontalDpi="300" verticalDpi="300" orientation="portrait" paperSize="9" scale="87" r:id="rId1"/>
  <headerFooter alignWithMargins="0">
    <oddHeader>&amp;C&amp;"Arial,Gras"&amp;14&amp;A</oddHeader>
    <oddFooter>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83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2" customWidth="1"/>
    <col min="2" max="2" width="30.28125" style="11" customWidth="1"/>
    <col min="3" max="7" width="12.7109375" style="11" customWidth="1"/>
    <col min="8" max="8" width="11.421875" style="11" customWidth="1"/>
  </cols>
  <sheetData>
    <row r="1" spans="1:8" s="27" customFormat="1" ht="23.25">
      <c r="A1" s="579"/>
      <c r="B1" s="580"/>
      <c r="C1" s="580"/>
      <c r="D1" s="580"/>
      <c r="E1" s="1499" t="s">
        <v>553</v>
      </c>
      <c r="F1" s="1361" t="s">
        <v>307</v>
      </c>
      <c r="G1" s="581" t="s">
        <v>971</v>
      </c>
      <c r="H1" s="99"/>
    </row>
    <row r="2" spans="1:8" s="27" customFormat="1" ht="15">
      <c r="A2" s="375"/>
      <c r="B2" s="36"/>
      <c r="C2" s="36"/>
      <c r="D2" s="36"/>
      <c r="E2" s="40"/>
      <c r="F2" s="64" t="s">
        <v>550</v>
      </c>
      <c r="G2" s="1304" t="s">
        <v>551</v>
      </c>
      <c r="H2" s="99"/>
    </row>
    <row r="3" spans="1:8" s="27" customFormat="1" ht="15">
      <c r="A3" s="582" t="s">
        <v>913</v>
      </c>
      <c r="B3" s="35">
        <f>'A1'!$B$6</f>
        <v>0</v>
      </c>
      <c r="C3" s="35"/>
      <c r="D3" s="35"/>
      <c r="E3" s="64"/>
      <c r="F3" s="64" t="s">
        <v>908</v>
      </c>
      <c r="G3" s="770">
        <f>'A1'!$C$7</f>
        <v>0</v>
      </c>
      <c r="H3" s="99"/>
    </row>
    <row r="4" spans="1:8" s="27" customFormat="1" ht="15">
      <c r="A4" s="582" t="s">
        <v>914</v>
      </c>
      <c r="B4" s="39">
        <f>'A1'!$G$6</f>
        <v>0</v>
      </c>
      <c r="C4" s="39"/>
      <c r="D4" s="39"/>
      <c r="E4" s="40"/>
      <c r="F4" s="106" t="s">
        <v>910</v>
      </c>
      <c r="G4" s="771">
        <f>'A1'!$C$8</f>
        <v>0</v>
      </c>
      <c r="H4" s="99"/>
    </row>
    <row r="5" spans="1:8" s="27" customFormat="1" ht="15">
      <c r="A5" s="772"/>
      <c r="B5" s="43"/>
      <c r="C5" s="44"/>
      <c r="D5" s="44"/>
      <c r="E5" s="45"/>
      <c r="F5" s="44"/>
      <c r="G5" s="377"/>
      <c r="H5" s="99"/>
    </row>
    <row r="6" spans="1:8" s="27" customFormat="1" ht="20.25">
      <c r="A6" s="868" t="s">
        <v>972</v>
      </c>
      <c r="B6" s="237"/>
      <c r="C6" s="237"/>
      <c r="D6" s="237"/>
      <c r="E6" s="237"/>
      <c r="F6" s="237"/>
      <c r="G6" s="869"/>
      <c r="H6" s="99"/>
    </row>
    <row r="7" spans="1:8" s="27" customFormat="1" ht="20.25">
      <c r="A7" s="1036"/>
      <c r="B7" s="381"/>
      <c r="C7" s="381"/>
      <c r="D7" s="381"/>
      <c r="E7" s="381"/>
      <c r="F7" s="381"/>
      <c r="G7" s="774"/>
      <c r="H7" s="99"/>
    </row>
    <row r="8" spans="1:8" s="27" customFormat="1" ht="20.25">
      <c r="A8" s="1037" t="s">
        <v>477</v>
      </c>
      <c r="B8" s="381"/>
      <c r="C8" s="381"/>
      <c r="D8" s="381"/>
      <c r="E8" s="381"/>
      <c r="F8" s="2473"/>
      <c r="G8" s="2474"/>
      <c r="H8" s="99"/>
    </row>
    <row r="9" spans="1:8" s="27" customFormat="1" ht="20.25">
      <c r="A9" s="1037" t="s">
        <v>478</v>
      </c>
      <c r="B9" s="381"/>
      <c r="C9" s="381"/>
      <c r="D9" s="381"/>
      <c r="E9" s="381"/>
      <c r="F9" s="2473"/>
      <c r="G9" s="2474"/>
      <c r="H9" s="99"/>
    </row>
    <row r="10" spans="1:8" s="27" customFormat="1" ht="20.25">
      <c r="A10" s="1037" t="s">
        <v>485</v>
      </c>
      <c r="B10" s="381"/>
      <c r="C10" s="381"/>
      <c r="D10" s="381"/>
      <c r="E10" s="381"/>
      <c r="F10" s="2473"/>
      <c r="G10" s="2474"/>
      <c r="H10" s="99"/>
    </row>
    <row r="11" spans="1:8" s="27" customFormat="1" ht="20.25">
      <c r="A11" s="1037" t="s">
        <v>479</v>
      </c>
      <c r="B11" s="381"/>
      <c r="C11" s="381"/>
      <c r="D11" s="381"/>
      <c r="E11" s="381"/>
      <c r="F11" s="2473"/>
      <c r="G11" s="2474"/>
      <c r="H11" s="99"/>
    </row>
    <row r="12" spans="1:8" s="27" customFormat="1" ht="20.25">
      <c r="A12" s="1037" t="s">
        <v>480</v>
      </c>
      <c r="B12" s="381"/>
      <c r="C12" s="381"/>
      <c r="D12" s="381"/>
      <c r="E12" s="381"/>
      <c r="F12" s="2473"/>
      <c r="G12" s="2474"/>
      <c r="H12" s="99"/>
    </row>
    <row r="13" spans="1:8" s="27" customFormat="1" ht="15">
      <c r="A13" s="2475">
        <f>IF(F8="non","",IF(OR(F9="non fait",F10="non fait"),"Les points 2 et 3 sont obligatoires !",""))</f>
      </c>
      <c r="B13" s="2476"/>
      <c r="C13" s="2476"/>
      <c r="D13" s="2476"/>
      <c r="E13" s="2476"/>
      <c r="F13" s="2476"/>
      <c r="G13" s="2477"/>
      <c r="H13" s="99"/>
    </row>
    <row r="14" spans="1:8" s="27" customFormat="1" ht="20.25">
      <c r="A14" s="1038"/>
      <c r="B14" s="381"/>
      <c r="C14" s="381"/>
      <c r="D14" s="381"/>
      <c r="E14" s="381"/>
      <c r="F14" s="381"/>
      <c r="G14" s="774"/>
      <c r="H14" s="99"/>
    </row>
    <row r="15" spans="1:8" s="29" customFormat="1" ht="15" customHeight="1">
      <c r="A15" s="1039"/>
      <c r="B15" s="1032"/>
      <c r="C15" s="228" t="s">
        <v>188</v>
      </c>
      <c r="D15" s="228" t="s">
        <v>189</v>
      </c>
      <c r="E15" s="1033" t="s">
        <v>481</v>
      </c>
      <c r="F15" s="2480" t="s">
        <v>484</v>
      </c>
      <c r="G15" s="1040" t="s">
        <v>190</v>
      </c>
      <c r="H15" s="54"/>
    </row>
    <row r="16" spans="1:8" s="29" customFormat="1" ht="15" customHeight="1">
      <c r="A16" s="1041" t="s">
        <v>77</v>
      </c>
      <c r="B16" s="229" t="s">
        <v>78</v>
      </c>
      <c r="C16" s="229" t="s">
        <v>191</v>
      </c>
      <c r="D16" s="229" t="s">
        <v>192</v>
      </c>
      <c r="E16" s="1034" t="s">
        <v>482</v>
      </c>
      <c r="F16" s="2481"/>
      <c r="G16" s="1042" t="s">
        <v>193</v>
      </c>
      <c r="H16" s="54"/>
    </row>
    <row r="17" spans="1:8" s="29" customFormat="1" ht="15" customHeight="1" thickBot="1">
      <c r="A17" s="1041"/>
      <c r="B17" s="1035"/>
      <c r="C17" s="229" t="s">
        <v>1044</v>
      </c>
      <c r="D17" s="229"/>
      <c r="E17" s="229" t="s">
        <v>483</v>
      </c>
      <c r="F17" s="2481"/>
      <c r="G17" s="1042" t="s">
        <v>1044</v>
      </c>
      <c r="H17" s="54"/>
    </row>
    <row r="18" spans="1:8" s="29" customFormat="1" ht="24.75" customHeight="1" thickBot="1">
      <c r="A18" s="2478" t="s">
        <v>582</v>
      </c>
      <c r="B18" s="2479"/>
      <c r="C18" s="1704">
        <f>D18</f>
        <v>0</v>
      </c>
      <c r="D18" s="1705"/>
      <c r="E18" s="1706"/>
      <c r="F18" s="1704"/>
      <c r="G18" s="1693">
        <f>C18-D18</f>
        <v>0</v>
      </c>
      <c r="H18" s="54"/>
    </row>
    <row r="19" spans="1:8" s="29" customFormat="1" ht="24.75" customHeight="1">
      <c r="A19" s="1707"/>
      <c r="B19" s="1694"/>
      <c r="C19" s="1695"/>
      <c r="D19" s="1695"/>
      <c r="E19" s="1695"/>
      <c r="F19" s="1696"/>
      <c r="G19" s="1697">
        <f>SUM(C19:F19)</f>
        <v>0</v>
      </c>
      <c r="H19" s="54"/>
    </row>
    <row r="20" spans="1:8" s="29" customFormat="1" ht="24.75" customHeight="1">
      <c r="A20" s="1707"/>
      <c r="B20" s="1694"/>
      <c r="C20" s="1695"/>
      <c r="D20" s="1695"/>
      <c r="E20" s="1695"/>
      <c r="F20" s="1696"/>
      <c r="G20" s="1697">
        <f aca="true" t="shared" si="0" ref="G20:G28">SUM(C20:F20)</f>
        <v>0</v>
      </c>
      <c r="H20" s="54"/>
    </row>
    <row r="21" spans="1:7" s="176" customFormat="1" ht="24.75" customHeight="1">
      <c r="A21" s="1707"/>
      <c r="B21" s="1694"/>
      <c r="C21" s="1695"/>
      <c r="D21" s="1695"/>
      <c r="E21" s="1695"/>
      <c r="F21" s="1696"/>
      <c r="G21" s="1697">
        <f t="shared" si="0"/>
        <v>0</v>
      </c>
    </row>
    <row r="22" spans="1:7" s="176" customFormat="1" ht="24.75" customHeight="1">
      <c r="A22" s="1707"/>
      <c r="B22" s="1694"/>
      <c r="C22" s="1695"/>
      <c r="D22" s="1695"/>
      <c r="E22" s="1695"/>
      <c r="F22" s="1696"/>
      <c r="G22" s="1697">
        <f t="shared" si="0"/>
        <v>0</v>
      </c>
    </row>
    <row r="23" spans="1:7" s="176" customFormat="1" ht="24.75" customHeight="1">
      <c r="A23" s="1707"/>
      <c r="B23" s="1694"/>
      <c r="C23" s="1695"/>
      <c r="D23" s="1695"/>
      <c r="E23" s="1695"/>
      <c r="F23" s="1696"/>
      <c r="G23" s="1697">
        <f t="shared" si="0"/>
        <v>0</v>
      </c>
    </row>
    <row r="24" spans="1:7" s="176" customFormat="1" ht="24.75" customHeight="1">
      <c r="A24" s="1707"/>
      <c r="B24" s="1694"/>
      <c r="C24" s="1695"/>
      <c r="D24" s="1695"/>
      <c r="E24" s="1695"/>
      <c r="F24" s="1696"/>
      <c r="G24" s="1697">
        <f t="shared" si="0"/>
        <v>0</v>
      </c>
    </row>
    <row r="25" spans="1:7" s="176" customFormat="1" ht="24.75" customHeight="1">
      <c r="A25" s="1707"/>
      <c r="B25" s="1694"/>
      <c r="C25" s="1695"/>
      <c r="D25" s="1695"/>
      <c r="E25" s="1695"/>
      <c r="F25" s="1696"/>
      <c r="G25" s="1697">
        <f t="shared" si="0"/>
        <v>0</v>
      </c>
    </row>
    <row r="26" spans="1:7" s="176" customFormat="1" ht="24.75" customHeight="1">
      <c r="A26" s="1707"/>
      <c r="B26" s="1694"/>
      <c r="C26" s="1695"/>
      <c r="D26" s="1695"/>
      <c r="E26" s="1695"/>
      <c r="F26" s="1696"/>
      <c r="G26" s="1697">
        <f t="shared" si="0"/>
        <v>0</v>
      </c>
    </row>
    <row r="27" spans="1:7" s="177" customFormat="1" ht="24.75" customHeight="1">
      <c r="A27" s="1707"/>
      <c r="B27" s="1694"/>
      <c r="C27" s="1695"/>
      <c r="D27" s="1695"/>
      <c r="E27" s="1695"/>
      <c r="F27" s="1696"/>
      <c r="G27" s="1697">
        <f t="shared" si="0"/>
        <v>0</v>
      </c>
    </row>
    <row r="28" spans="1:7" s="176" customFormat="1" ht="24.75" customHeight="1">
      <c r="A28" s="1707"/>
      <c r="B28" s="1694"/>
      <c r="C28" s="1695"/>
      <c r="D28" s="1695"/>
      <c r="E28" s="1695"/>
      <c r="F28" s="1696"/>
      <c r="G28" s="1697">
        <f t="shared" si="0"/>
        <v>0</v>
      </c>
    </row>
    <row r="29" spans="1:7" s="176" customFormat="1" ht="24.75" customHeight="1">
      <c r="A29" s="1708"/>
      <c r="B29" s="1698" t="s">
        <v>581</v>
      </c>
      <c r="C29" s="1695"/>
      <c r="D29" s="1699"/>
      <c r="E29" s="1223"/>
      <c r="F29" s="1699"/>
      <c r="G29" s="1700">
        <f>C29+D29-F29</f>
        <v>0</v>
      </c>
    </row>
    <row r="30" spans="1:7" s="177" customFormat="1" ht="24.75" customHeight="1">
      <c r="A30" s="1701"/>
      <c r="B30" s="1702" t="s">
        <v>1051</v>
      </c>
      <c r="C30" s="1703">
        <f>SUM(C18:C29)</f>
        <v>0</v>
      </c>
      <c r="D30" s="1703">
        <f>D18-(SUM(D19:D29))</f>
        <v>0</v>
      </c>
      <c r="E30" s="1703">
        <f>SUM(E18:E29)</f>
        <v>0</v>
      </c>
      <c r="F30" s="1703">
        <f>SUM(F18:F29)</f>
        <v>0</v>
      </c>
      <c r="G30" s="1703">
        <f>SUM(G18:G29)</f>
        <v>0</v>
      </c>
    </row>
    <row r="31" spans="1:7" s="176" customFormat="1" ht="24.75" customHeight="1">
      <c r="A31" s="2467">
        <f>IF(D30&lt;&gt;0,"Erreur sur affectation résultat N-1 car non soldé !","")</f>
      </c>
      <c r="B31" s="2468"/>
      <c r="C31" s="2468"/>
      <c r="D31" s="2468"/>
      <c r="E31" s="2468"/>
      <c r="F31" s="2468"/>
      <c r="G31" s="2469"/>
    </row>
    <row r="32" spans="1:8" s="29" customFormat="1" ht="14.25">
      <c r="A32" s="1043"/>
      <c r="B32" s="67"/>
      <c r="C32" s="1044"/>
      <c r="D32" s="1044"/>
      <c r="E32" s="67"/>
      <c r="F32" s="67"/>
      <c r="G32" s="1045"/>
      <c r="H32" s="54"/>
    </row>
    <row r="33" spans="1:8" s="29" customFormat="1" ht="15">
      <c r="A33" s="1046" t="s">
        <v>299</v>
      </c>
      <c r="B33" s="67"/>
      <c r="C33" s="1044"/>
      <c r="D33" s="1044"/>
      <c r="E33" s="67"/>
      <c r="F33" s="67"/>
      <c r="G33" s="1045"/>
      <c r="H33" s="54"/>
    </row>
    <row r="34" spans="1:8" s="29" customFormat="1" ht="14.25">
      <c r="A34" s="1043"/>
      <c r="B34" s="67"/>
      <c r="C34" s="1044"/>
      <c r="D34" s="1044"/>
      <c r="E34" s="67"/>
      <c r="F34" s="67"/>
      <c r="G34" s="1045"/>
      <c r="H34" s="54"/>
    </row>
    <row r="35" spans="1:8" s="29" customFormat="1" ht="14.25">
      <c r="A35" s="1047" t="s">
        <v>300</v>
      </c>
      <c r="B35" s="67"/>
      <c r="C35" s="1044"/>
      <c r="D35" s="1044"/>
      <c r="E35" s="67"/>
      <c r="F35" s="67"/>
      <c r="G35" s="1045"/>
      <c r="H35" s="54"/>
    </row>
    <row r="36" spans="1:8" s="29" customFormat="1" ht="15">
      <c r="A36" s="1043"/>
      <c r="B36" s="67" t="s">
        <v>301</v>
      </c>
      <c r="C36" s="1044"/>
      <c r="D36" s="1044"/>
      <c r="E36" s="1822"/>
      <c r="F36" s="67"/>
      <c r="G36" s="1045"/>
      <c r="H36" s="54"/>
    </row>
    <row r="37" spans="1:8" s="29" customFormat="1" ht="15">
      <c r="A37" s="1043"/>
      <c r="B37" s="67"/>
      <c r="C37" s="1044"/>
      <c r="D37" s="1044"/>
      <c r="E37" s="1048"/>
      <c r="F37" s="67"/>
      <c r="G37" s="1045"/>
      <c r="H37" s="54"/>
    </row>
    <row r="38" spans="1:8" s="29" customFormat="1" ht="15">
      <c r="A38" s="1047" t="s">
        <v>302</v>
      </c>
      <c r="B38" s="67"/>
      <c r="C38" s="1044"/>
      <c r="D38" s="1044"/>
      <c r="E38" s="1048"/>
      <c r="F38" s="67"/>
      <c r="G38" s="1045"/>
      <c r="H38" s="54"/>
    </row>
    <row r="39" spans="1:8" s="29" customFormat="1" ht="15">
      <c r="A39" s="1043"/>
      <c r="B39" s="67" t="s">
        <v>303</v>
      </c>
      <c r="C39" s="1044"/>
      <c r="D39" s="1044"/>
      <c r="E39" s="1822"/>
      <c r="F39" s="67"/>
      <c r="G39" s="1045"/>
      <c r="H39" s="54"/>
    </row>
    <row r="40" spans="1:8" s="29" customFormat="1" ht="14.25">
      <c r="A40" s="1043"/>
      <c r="B40" s="67" t="s">
        <v>304</v>
      </c>
      <c r="C40" s="1044"/>
      <c r="D40" s="1044"/>
      <c r="E40" s="67"/>
      <c r="F40" s="67"/>
      <c r="G40" s="1045"/>
      <c r="H40" s="54"/>
    </row>
    <row r="41" spans="1:8" s="29" customFormat="1" ht="14.25">
      <c r="A41" s="1043"/>
      <c r="B41" s="67"/>
      <c r="C41" s="1044"/>
      <c r="D41" s="1044"/>
      <c r="E41" s="67"/>
      <c r="F41" s="67"/>
      <c r="G41" s="1045"/>
      <c r="H41" s="54"/>
    </row>
    <row r="42" spans="1:8" s="29" customFormat="1" ht="15">
      <c r="A42" s="2470" t="str">
        <f>IF(OR(F8="",F9="",F10="",F11="",F12="",E36="",E39=""),"Il manque des réponses sur cette feuille !!!","")</f>
        <v>Il manque des réponses sur cette feuille !!!</v>
      </c>
      <c r="B42" s="2471"/>
      <c r="C42" s="2471"/>
      <c r="D42" s="2471"/>
      <c r="E42" s="2471"/>
      <c r="F42" s="2471"/>
      <c r="G42" s="2472"/>
      <c r="H42" s="54"/>
    </row>
    <row r="43" spans="1:8" s="29" customFormat="1" ht="15" thickBot="1">
      <c r="A43" s="1049"/>
      <c r="B43" s="1050"/>
      <c r="C43" s="1051"/>
      <c r="D43" s="1051"/>
      <c r="E43" s="1050"/>
      <c r="F43" s="1050"/>
      <c r="G43" s="1052"/>
      <c r="H43" s="54"/>
    </row>
    <row r="44" spans="1:8" s="29" customFormat="1" ht="14.25">
      <c r="A44" s="105"/>
      <c r="B44" s="54"/>
      <c r="C44" s="53"/>
      <c r="D44" s="53"/>
      <c r="E44" s="54"/>
      <c r="F44" s="54"/>
      <c r="G44" s="54"/>
      <c r="H44" s="54"/>
    </row>
    <row r="45" spans="1:8" s="29" customFormat="1" ht="14.25">
      <c r="A45" s="105"/>
      <c r="B45" s="54"/>
      <c r="C45" s="53"/>
      <c r="D45" s="53"/>
      <c r="E45" s="54"/>
      <c r="F45" s="54"/>
      <c r="G45" s="54"/>
      <c r="H45" s="54"/>
    </row>
    <row r="46" spans="1:8" s="29" customFormat="1" ht="14.25">
      <c r="A46" s="105"/>
      <c r="B46" s="54"/>
      <c r="C46" s="53"/>
      <c r="D46" s="53"/>
      <c r="E46" s="54"/>
      <c r="F46" s="54"/>
      <c r="G46" s="54"/>
      <c r="H46" s="54"/>
    </row>
    <row r="47" spans="1:8" s="29" customFormat="1" ht="14.25">
      <c r="A47" s="105"/>
      <c r="B47" s="54"/>
      <c r="C47" s="53"/>
      <c r="D47" s="53"/>
      <c r="E47" s="54"/>
      <c r="F47" s="54"/>
      <c r="G47" s="54"/>
      <c r="H47" s="54"/>
    </row>
    <row r="48" spans="1:8" s="29" customFormat="1" ht="14.25">
      <c r="A48" s="105"/>
      <c r="B48" s="54"/>
      <c r="C48" s="53"/>
      <c r="D48" s="53"/>
      <c r="E48" s="54"/>
      <c r="F48" s="54"/>
      <c r="G48" s="54"/>
      <c r="H48" s="54"/>
    </row>
    <row r="49" spans="1:8" s="29" customFormat="1" ht="14.25">
      <c r="A49" s="105"/>
      <c r="B49" s="54"/>
      <c r="C49" s="53"/>
      <c r="D49" s="53"/>
      <c r="E49" s="54"/>
      <c r="F49" s="54"/>
      <c r="G49" s="54"/>
      <c r="H49" s="54"/>
    </row>
    <row r="50" spans="1:8" s="29" customFormat="1" ht="14.25">
      <c r="A50" s="105"/>
      <c r="B50" s="54"/>
      <c r="C50" s="53"/>
      <c r="D50" s="53"/>
      <c r="E50" s="54"/>
      <c r="F50" s="54"/>
      <c r="G50" s="54"/>
      <c r="H50" s="54"/>
    </row>
    <row r="51" spans="1:8" s="29" customFormat="1" ht="14.25">
      <c r="A51" s="105"/>
      <c r="B51" s="54"/>
      <c r="C51" s="53"/>
      <c r="D51" s="53"/>
      <c r="E51" s="54"/>
      <c r="F51" s="54"/>
      <c r="G51" s="54"/>
      <c r="H51" s="54"/>
    </row>
    <row r="52" spans="1:8" s="29" customFormat="1" ht="14.25">
      <c r="A52" s="105"/>
      <c r="B52" s="54"/>
      <c r="C52" s="53"/>
      <c r="D52" s="53"/>
      <c r="E52" s="54"/>
      <c r="F52" s="54"/>
      <c r="G52" s="54"/>
      <c r="H52" s="54"/>
    </row>
    <row r="53" spans="1:8" s="29" customFormat="1" ht="14.25">
      <c r="A53" s="105"/>
      <c r="B53" s="54"/>
      <c r="C53" s="54"/>
      <c r="D53" s="54"/>
      <c r="E53" s="54"/>
      <c r="F53" s="54"/>
      <c r="G53" s="54"/>
      <c r="H53" s="54"/>
    </row>
    <row r="54" spans="1:8" s="29" customFormat="1" ht="14.25">
      <c r="A54" s="105"/>
      <c r="B54" s="54"/>
      <c r="C54" s="54"/>
      <c r="D54" s="54"/>
      <c r="E54" s="54"/>
      <c r="F54" s="54"/>
      <c r="G54" s="54"/>
      <c r="H54" s="54"/>
    </row>
    <row r="55" spans="1:8" s="29" customFormat="1" ht="14.25">
      <c r="A55" s="105"/>
      <c r="B55" s="54"/>
      <c r="C55" s="54"/>
      <c r="D55" s="54"/>
      <c r="E55" s="54"/>
      <c r="F55" s="54"/>
      <c r="G55" s="54"/>
      <c r="H55" s="54"/>
    </row>
    <row r="56" spans="1:8" s="29" customFormat="1" ht="14.25">
      <c r="A56" s="181"/>
      <c r="B56" s="54"/>
      <c r="C56" s="54"/>
      <c r="D56" s="54"/>
      <c r="E56" s="54"/>
      <c r="F56" s="54"/>
      <c r="G56" s="54"/>
      <c r="H56" s="54"/>
    </row>
    <row r="57" spans="1:8" s="29" customFormat="1" ht="14.25">
      <c r="A57" s="181"/>
      <c r="B57" s="54"/>
      <c r="C57" s="54"/>
      <c r="D57" s="54"/>
      <c r="E57" s="54"/>
      <c r="F57" s="54"/>
      <c r="G57" s="54"/>
      <c r="H57" s="54"/>
    </row>
    <row r="58" spans="1:8" s="29" customFormat="1" ht="14.25">
      <c r="A58" s="181"/>
      <c r="B58" s="54"/>
      <c r="C58" s="54"/>
      <c r="D58" s="54"/>
      <c r="E58" s="54"/>
      <c r="F58" s="54"/>
      <c r="G58" s="54"/>
      <c r="H58" s="54"/>
    </row>
    <row r="59" spans="1:8" s="29" customFormat="1" ht="14.25">
      <c r="A59" s="181"/>
      <c r="B59" s="54"/>
      <c r="C59" s="54"/>
      <c r="D59" s="54"/>
      <c r="E59" s="54"/>
      <c r="F59" s="54"/>
      <c r="G59" s="54"/>
      <c r="H59" s="54"/>
    </row>
    <row r="60" spans="1:8" s="29" customFormat="1" ht="14.25">
      <c r="A60" s="181"/>
      <c r="B60" s="54"/>
      <c r="C60" s="54"/>
      <c r="D60" s="54"/>
      <c r="E60" s="54"/>
      <c r="F60" s="54"/>
      <c r="G60" s="54"/>
      <c r="H60" s="54"/>
    </row>
    <row r="61" spans="1:8" s="29" customFormat="1" ht="14.25">
      <c r="A61" s="181"/>
      <c r="B61" s="54"/>
      <c r="C61" s="54"/>
      <c r="D61" s="54"/>
      <c r="E61" s="54"/>
      <c r="F61" s="54"/>
      <c r="G61" s="54"/>
      <c r="H61" s="54"/>
    </row>
    <row r="62" spans="1:8" s="29" customFormat="1" ht="14.25">
      <c r="A62" s="181"/>
      <c r="B62" s="54"/>
      <c r="C62" s="54"/>
      <c r="D62" s="54"/>
      <c r="E62" s="54"/>
      <c r="F62" s="54"/>
      <c r="G62" s="54"/>
      <c r="H62" s="54"/>
    </row>
    <row r="63" spans="1:8" s="29" customFormat="1" ht="14.25">
      <c r="A63" s="181"/>
      <c r="B63" s="54"/>
      <c r="C63" s="54"/>
      <c r="D63" s="54"/>
      <c r="E63" s="54"/>
      <c r="F63" s="54"/>
      <c r="G63" s="54"/>
      <c r="H63" s="54"/>
    </row>
    <row r="64" spans="1:8" s="29" customFormat="1" ht="14.25">
      <c r="A64" s="181"/>
      <c r="B64" s="54"/>
      <c r="C64" s="54"/>
      <c r="D64" s="54"/>
      <c r="E64" s="54"/>
      <c r="F64" s="54"/>
      <c r="G64" s="54"/>
      <c r="H64" s="54"/>
    </row>
    <row r="65" spans="1:8" s="29" customFormat="1" ht="14.25">
      <c r="A65" s="181"/>
      <c r="B65" s="54"/>
      <c r="C65" s="54"/>
      <c r="D65" s="54"/>
      <c r="E65" s="54"/>
      <c r="F65" s="54"/>
      <c r="G65" s="54"/>
      <c r="H65" s="54"/>
    </row>
    <row r="66" spans="1:8" s="29" customFormat="1" ht="14.25">
      <c r="A66" s="181"/>
      <c r="B66" s="54"/>
      <c r="C66" s="54"/>
      <c r="D66" s="54"/>
      <c r="E66" s="54"/>
      <c r="F66" s="54"/>
      <c r="G66" s="54"/>
      <c r="H66" s="54"/>
    </row>
    <row r="67" spans="1:8" s="29" customFormat="1" ht="14.25">
      <c r="A67" s="181"/>
      <c r="B67" s="54"/>
      <c r="C67" s="54"/>
      <c r="D67" s="54"/>
      <c r="E67" s="54"/>
      <c r="F67" s="54"/>
      <c r="G67" s="54"/>
      <c r="H67" s="54"/>
    </row>
    <row r="68" spans="1:8" s="29" customFormat="1" ht="14.25">
      <c r="A68" s="181"/>
      <c r="B68" s="54"/>
      <c r="C68" s="54"/>
      <c r="D68" s="54"/>
      <c r="E68" s="54"/>
      <c r="F68" s="54"/>
      <c r="G68" s="54"/>
      <c r="H68" s="54"/>
    </row>
    <row r="69" spans="1:8" s="29" customFormat="1" ht="14.25">
      <c r="A69" s="181"/>
      <c r="B69" s="54"/>
      <c r="C69" s="54"/>
      <c r="D69" s="54"/>
      <c r="E69" s="54"/>
      <c r="F69" s="54"/>
      <c r="G69" s="54"/>
      <c r="H69" s="54"/>
    </row>
    <row r="70" spans="1:8" s="29" customFormat="1" ht="14.25">
      <c r="A70" s="181"/>
      <c r="B70" s="54"/>
      <c r="C70" s="54"/>
      <c r="D70" s="54"/>
      <c r="E70" s="54"/>
      <c r="F70" s="54"/>
      <c r="G70" s="54"/>
      <c r="H70" s="54"/>
    </row>
    <row r="71" spans="1:8" s="29" customFormat="1" ht="14.25">
      <c r="A71" s="181"/>
      <c r="B71" s="54"/>
      <c r="C71" s="54"/>
      <c r="D71" s="54"/>
      <c r="E71" s="54"/>
      <c r="F71" s="54"/>
      <c r="G71" s="54"/>
      <c r="H71" s="54"/>
    </row>
    <row r="72" spans="1:8" s="29" customFormat="1" ht="14.25">
      <c r="A72" s="181"/>
      <c r="B72" s="54"/>
      <c r="C72" s="54"/>
      <c r="D72" s="54"/>
      <c r="E72" s="54"/>
      <c r="F72" s="54"/>
      <c r="G72" s="54"/>
      <c r="H72" s="54"/>
    </row>
    <row r="73" spans="1:8" s="29" customFormat="1" ht="14.25">
      <c r="A73" s="181"/>
      <c r="B73" s="54"/>
      <c r="C73" s="54"/>
      <c r="D73" s="54"/>
      <c r="E73" s="54"/>
      <c r="F73" s="54"/>
      <c r="G73" s="54"/>
      <c r="H73" s="54"/>
    </row>
    <row r="74" spans="1:8" s="29" customFormat="1" ht="14.25">
      <c r="A74" s="181" t="s">
        <v>325</v>
      </c>
      <c r="B74" s="54" t="s">
        <v>337</v>
      </c>
      <c r="C74" s="54" t="s">
        <v>337</v>
      </c>
      <c r="D74" s="54"/>
      <c r="E74" s="54"/>
      <c r="F74" s="54"/>
      <c r="G74" s="54"/>
      <c r="H74" s="54"/>
    </row>
    <row r="75" spans="1:8" s="29" customFormat="1" ht="14.25">
      <c r="A75" s="181" t="s">
        <v>326</v>
      </c>
      <c r="B75" s="54" t="s">
        <v>346</v>
      </c>
      <c r="C75" s="54" t="s">
        <v>338</v>
      </c>
      <c r="D75" s="54"/>
      <c r="E75" s="54"/>
      <c r="F75" s="54"/>
      <c r="G75" s="54"/>
      <c r="H75" s="54"/>
    </row>
    <row r="76" spans="1:8" s="29" customFormat="1" ht="14.25">
      <c r="A76" s="181" t="s">
        <v>338</v>
      </c>
      <c r="B76" s="54" t="s">
        <v>338</v>
      </c>
      <c r="C76" s="54"/>
      <c r="D76" s="54"/>
      <c r="E76" s="54"/>
      <c r="F76" s="54"/>
      <c r="G76" s="54"/>
      <c r="H76" s="54"/>
    </row>
    <row r="77" spans="1:8" s="29" customFormat="1" ht="14.25">
      <c r="A77" s="181"/>
      <c r="B77" s="54"/>
      <c r="C77" s="54"/>
      <c r="D77" s="54"/>
      <c r="E77" s="54"/>
      <c r="F77" s="54"/>
      <c r="G77" s="54"/>
      <c r="H77" s="54"/>
    </row>
    <row r="78" spans="1:8" s="29" customFormat="1" ht="14.25">
      <c r="A78" s="181"/>
      <c r="B78" s="54"/>
      <c r="C78" s="54"/>
      <c r="D78" s="54"/>
      <c r="E78" s="54"/>
      <c r="F78" s="54"/>
      <c r="G78" s="54"/>
      <c r="H78" s="54"/>
    </row>
    <row r="79" spans="1:8" s="29" customFormat="1" ht="14.25">
      <c r="A79" s="181"/>
      <c r="B79" s="54"/>
      <c r="C79" s="54"/>
      <c r="D79" s="54"/>
      <c r="E79" s="54"/>
      <c r="F79" s="54"/>
      <c r="G79" s="54"/>
      <c r="H79" s="54"/>
    </row>
    <row r="80" spans="1:8" s="29" customFormat="1" ht="14.25">
      <c r="A80" s="181"/>
      <c r="B80" s="54"/>
      <c r="C80" s="54"/>
      <c r="D80" s="54"/>
      <c r="E80" s="54"/>
      <c r="F80" s="54"/>
      <c r="G80" s="54"/>
      <c r="H80" s="54"/>
    </row>
    <row r="81" spans="1:8" s="29" customFormat="1" ht="14.25">
      <c r="A81" s="181"/>
      <c r="B81" s="54"/>
      <c r="C81" s="54"/>
      <c r="D81" s="54"/>
      <c r="E81" s="54"/>
      <c r="F81" s="54"/>
      <c r="G81" s="54"/>
      <c r="H81" s="54"/>
    </row>
    <row r="82" spans="1:8" s="29" customFormat="1" ht="14.25">
      <c r="A82" s="181"/>
      <c r="B82" s="54"/>
      <c r="C82" s="54"/>
      <c r="D82" s="54"/>
      <c r="E82" s="54"/>
      <c r="F82" s="54"/>
      <c r="G82" s="54"/>
      <c r="H82" s="54"/>
    </row>
    <row r="83" spans="1:8" s="29" customFormat="1" ht="14.25">
      <c r="A83" s="181"/>
      <c r="B83" s="54"/>
      <c r="C83" s="54"/>
      <c r="D83" s="54"/>
      <c r="E83" s="54"/>
      <c r="F83" s="54"/>
      <c r="G83" s="54"/>
      <c r="H83" s="54"/>
    </row>
  </sheetData>
  <sheetProtection password="E2A3" sheet="1" objects="1" scenarios="1"/>
  <mergeCells count="10">
    <mergeCell ref="A31:G31"/>
    <mergeCell ref="A42:G42"/>
    <mergeCell ref="F8:G8"/>
    <mergeCell ref="A13:G13"/>
    <mergeCell ref="A18:B18"/>
    <mergeCell ref="F15:F17"/>
    <mergeCell ref="F9:G9"/>
    <mergeCell ref="F10:G10"/>
    <mergeCell ref="F11:G11"/>
    <mergeCell ref="F12:G12"/>
  </mergeCells>
  <dataValidations count="5">
    <dataValidation type="list" allowBlank="1" showInputMessage="1" showErrorMessage="1" sqref="F8:G8">
      <formula1>$A$74:$A$75</formula1>
    </dataValidation>
    <dataValidation type="list" allowBlank="1" showInputMessage="1" showErrorMessage="1" sqref="F9:F11">
      <formula1>$B$74:$B$76</formula1>
    </dataValidation>
    <dataValidation type="list" allowBlank="1" showInputMessage="1" showErrorMessage="1" sqref="F12:G12">
      <formula1>$A$74:$A$76</formula1>
    </dataValidation>
    <dataValidation type="list" allowBlank="1" showInputMessage="1" showErrorMessage="1" sqref="E36 E39">
      <formula1>$C$74:$C$75</formula1>
    </dataValidation>
    <dataValidation allowBlank="1" showInputMessage="1" showErrorMessage="1" prompt="pour les sommes débitrices, mettre le signe -" sqref="C19:C29"/>
  </dataValidations>
  <printOptions horizontalCentered="1"/>
  <pageMargins left="0.3937007874015748" right="0.4330708661417323" top="0.7874015748031497" bottom="0.984251968503937" header="0.2755905511811024" footer="0.5118110236220472"/>
  <pageSetup horizontalDpi="300" verticalDpi="300" orientation="portrait" paperSize="9" scale="87" r:id="rId1"/>
  <headerFooter alignWithMargins="0">
    <oddHeader>&amp;C&amp;"Arial,Gras"&amp;14&amp;A</oddHeader>
    <oddFooter>&amp;C&amp;F</oddFooter>
  </headerFooter>
  <colBreaks count="1" manualBreakCount="1">
    <brk id="7" max="39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2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2" customWidth="1"/>
    <col min="2" max="2" width="31.57421875" style="11" customWidth="1"/>
    <col min="3" max="7" width="12.7109375" style="11" customWidth="1"/>
    <col min="8" max="8" width="11.421875" style="11" customWidth="1"/>
  </cols>
  <sheetData>
    <row r="1" spans="1:8" s="14" customFormat="1" ht="23.25">
      <c r="A1" s="579"/>
      <c r="B1" s="580"/>
      <c r="C1" s="580"/>
      <c r="D1" s="442"/>
      <c r="E1" s="1499" t="s">
        <v>553</v>
      </c>
      <c r="F1" s="1361" t="s">
        <v>315</v>
      </c>
      <c r="G1" s="581" t="s">
        <v>973</v>
      </c>
      <c r="H1" s="13"/>
    </row>
    <row r="2" spans="1:8" s="14" customFormat="1" ht="18">
      <c r="A2" s="375"/>
      <c r="B2" s="36"/>
      <c r="C2" s="36"/>
      <c r="D2" s="40"/>
      <c r="E2" s="36"/>
      <c r="F2" s="64" t="s">
        <v>550</v>
      </c>
      <c r="G2" s="1304" t="s">
        <v>551</v>
      </c>
      <c r="H2" s="13"/>
    </row>
    <row r="3" spans="1:8" s="14" customFormat="1" ht="18">
      <c r="A3" s="582" t="s">
        <v>913</v>
      </c>
      <c r="B3" s="35">
        <f>'A1'!$B$6</f>
        <v>0</v>
      </c>
      <c r="C3" s="35"/>
      <c r="D3" s="64"/>
      <c r="E3" s="64"/>
      <c r="F3" s="64" t="s">
        <v>908</v>
      </c>
      <c r="G3" s="770">
        <f>'A1'!$C$7</f>
        <v>0</v>
      </c>
      <c r="H3" s="13"/>
    </row>
    <row r="4" spans="1:8" s="14" customFormat="1" ht="18">
      <c r="A4" s="582" t="s">
        <v>914</v>
      </c>
      <c r="B4" s="39">
        <f>'A1'!$G$6</f>
        <v>0</v>
      </c>
      <c r="C4" s="39"/>
      <c r="D4" s="40"/>
      <c r="E4" s="106"/>
      <c r="F4" s="106" t="s">
        <v>910</v>
      </c>
      <c r="G4" s="771">
        <f>'A1'!$C$8</f>
        <v>0</v>
      </c>
      <c r="H4" s="13"/>
    </row>
    <row r="5" spans="1:8" s="14" customFormat="1" ht="18">
      <c r="A5" s="772"/>
      <c r="B5" s="43"/>
      <c r="C5" s="44"/>
      <c r="D5" s="45"/>
      <c r="E5" s="44"/>
      <c r="F5" s="44"/>
      <c r="G5" s="377"/>
      <c r="H5" s="13"/>
    </row>
    <row r="6" spans="1:8" s="14" customFormat="1" ht="20.25">
      <c r="A6" s="668" t="s">
        <v>305</v>
      </c>
      <c r="B6" s="235"/>
      <c r="C6" s="235"/>
      <c r="D6" s="235"/>
      <c r="E6" s="235"/>
      <c r="F6" s="235"/>
      <c r="G6" s="669"/>
      <c r="H6" s="13"/>
    </row>
    <row r="7" spans="1:8" s="14" customFormat="1" ht="20.25">
      <c r="A7" s="1544" t="s">
        <v>194</v>
      </c>
      <c r="B7" s="239"/>
      <c r="C7" s="239"/>
      <c r="D7" s="239"/>
      <c r="E7" s="239"/>
      <c r="F7" s="239"/>
      <c r="G7" s="769"/>
      <c r="H7" s="13"/>
    </row>
    <row r="8" spans="1:8" s="29" customFormat="1" ht="15" customHeight="1">
      <c r="A8" s="1545"/>
      <c r="B8" s="61"/>
      <c r="C8" s="52" t="s">
        <v>188</v>
      </c>
      <c r="D8" s="52" t="s">
        <v>1089</v>
      </c>
      <c r="E8" s="52" t="s">
        <v>1090</v>
      </c>
      <c r="F8" s="52" t="s">
        <v>190</v>
      </c>
      <c r="G8" s="1040" t="s">
        <v>195</v>
      </c>
      <c r="H8" s="54"/>
    </row>
    <row r="9" spans="1:8" s="29" customFormat="1" ht="15" customHeight="1">
      <c r="A9" s="1546" t="s">
        <v>77</v>
      </c>
      <c r="B9" s="62" t="s">
        <v>78</v>
      </c>
      <c r="C9" s="62" t="s">
        <v>191</v>
      </c>
      <c r="D9" s="62" t="s">
        <v>1042</v>
      </c>
      <c r="E9" s="62" t="s">
        <v>1042</v>
      </c>
      <c r="F9" s="62" t="s">
        <v>193</v>
      </c>
      <c r="G9" s="1042" t="s">
        <v>196</v>
      </c>
      <c r="H9" s="54"/>
    </row>
    <row r="10" spans="1:8" s="29" customFormat="1" ht="15" customHeight="1">
      <c r="A10" s="1547"/>
      <c r="B10" s="63"/>
      <c r="C10" s="55" t="s">
        <v>1044</v>
      </c>
      <c r="D10" s="55" t="s">
        <v>1044</v>
      </c>
      <c r="E10" s="55" t="s">
        <v>1044</v>
      </c>
      <c r="F10" s="55" t="s">
        <v>1044</v>
      </c>
      <c r="G10" s="1548" t="s">
        <v>197</v>
      </c>
      <c r="H10" s="54"/>
    </row>
    <row r="11" spans="1:7" s="29" customFormat="1" ht="15" customHeight="1">
      <c r="A11" s="1840"/>
      <c r="B11" s="1550"/>
      <c r="C11" s="1551"/>
      <c r="D11" s="1551"/>
      <c r="E11" s="1551"/>
      <c r="F11" s="1569">
        <f aca="true" t="shared" si="0" ref="F11:F16">C11+D11-E11</f>
        <v>0</v>
      </c>
      <c r="G11" s="1571"/>
    </row>
    <row r="12" spans="1:7" s="29" customFormat="1" ht="15" customHeight="1">
      <c r="A12" s="1840"/>
      <c r="B12" s="1550"/>
      <c r="C12" s="1551"/>
      <c r="D12" s="1551"/>
      <c r="E12" s="1551"/>
      <c r="F12" s="1569">
        <f t="shared" si="0"/>
        <v>0</v>
      </c>
      <c r="G12" s="1571"/>
    </row>
    <row r="13" spans="1:7" s="29" customFormat="1" ht="15" customHeight="1">
      <c r="A13" s="1840"/>
      <c r="B13" s="1550"/>
      <c r="C13" s="1551"/>
      <c r="D13" s="1551"/>
      <c r="E13" s="1551"/>
      <c r="F13" s="1569">
        <f t="shared" si="0"/>
        <v>0</v>
      </c>
      <c r="G13" s="1571"/>
    </row>
    <row r="14" spans="1:7" s="29" customFormat="1" ht="15" customHeight="1">
      <c r="A14" s="1840"/>
      <c r="B14" s="1550"/>
      <c r="C14" s="1551"/>
      <c r="D14" s="1551"/>
      <c r="E14" s="1551"/>
      <c r="F14" s="1569">
        <f t="shared" si="0"/>
        <v>0</v>
      </c>
      <c r="G14" s="1571"/>
    </row>
    <row r="15" spans="1:7" s="29" customFormat="1" ht="15" customHeight="1">
      <c r="A15" s="1840"/>
      <c r="B15" s="1550"/>
      <c r="C15" s="1551"/>
      <c r="D15" s="1551"/>
      <c r="E15" s="1551"/>
      <c r="F15" s="1569">
        <f t="shared" si="0"/>
        <v>0</v>
      </c>
      <c r="G15" s="1571"/>
    </row>
    <row r="16" spans="1:7" s="29" customFormat="1" ht="15" customHeight="1">
      <c r="A16" s="1840"/>
      <c r="B16" s="1550"/>
      <c r="C16" s="1551"/>
      <c r="D16" s="1551"/>
      <c r="E16" s="1551"/>
      <c r="F16" s="1569">
        <f t="shared" si="0"/>
        <v>0</v>
      </c>
      <c r="G16" s="1571"/>
    </row>
    <row r="17" spans="1:7" s="56" customFormat="1" ht="15" customHeight="1">
      <c r="A17" s="1840"/>
      <c r="B17" s="1550"/>
      <c r="C17" s="1551"/>
      <c r="D17" s="1551"/>
      <c r="E17" s="1551"/>
      <c r="F17" s="1569">
        <f aca="true" t="shared" si="1" ref="F17:F25">C17+D17-E17</f>
        <v>0</v>
      </c>
      <c r="G17" s="1571"/>
    </row>
    <row r="18" spans="1:7" s="56" customFormat="1" ht="15" customHeight="1">
      <c r="A18" s="1549" t="s">
        <v>306</v>
      </c>
      <c r="B18" s="1224"/>
      <c r="C18" s="1223"/>
      <c r="D18" s="1223"/>
      <c r="E18" s="1223"/>
      <c r="F18" s="1569">
        <f t="shared" si="1"/>
        <v>0</v>
      </c>
      <c r="G18" s="1572"/>
    </row>
    <row r="19" spans="1:7" s="56" customFormat="1" ht="15" customHeight="1">
      <c r="A19" s="1841"/>
      <c r="B19" s="1552"/>
      <c r="C19" s="1551"/>
      <c r="D19" s="1551"/>
      <c r="E19" s="1551"/>
      <c r="F19" s="1569">
        <f t="shared" si="1"/>
        <v>0</v>
      </c>
      <c r="G19" s="1571"/>
    </row>
    <row r="20" spans="1:7" s="56" customFormat="1" ht="15" customHeight="1">
      <c r="A20" s="1841"/>
      <c r="B20" s="1552"/>
      <c r="C20" s="1551"/>
      <c r="D20" s="1551"/>
      <c r="E20" s="1551"/>
      <c r="F20" s="1569">
        <f t="shared" si="1"/>
        <v>0</v>
      </c>
      <c r="G20" s="1571"/>
    </row>
    <row r="21" spans="1:7" s="56" customFormat="1" ht="15" customHeight="1">
      <c r="A21" s="1841"/>
      <c r="B21" s="1552"/>
      <c r="C21" s="1551"/>
      <c r="D21" s="1551"/>
      <c r="E21" s="1551"/>
      <c r="F21" s="1569">
        <f t="shared" si="1"/>
        <v>0</v>
      </c>
      <c r="G21" s="1571"/>
    </row>
    <row r="22" spans="1:7" s="56" customFormat="1" ht="15" customHeight="1">
      <c r="A22" s="1841"/>
      <c r="B22" s="1552"/>
      <c r="C22" s="1551"/>
      <c r="D22" s="1551"/>
      <c r="E22" s="1551"/>
      <c r="F22" s="1569">
        <f t="shared" si="1"/>
        <v>0</v>
      </c>
      <c r="G22" s="1571"/>
    </row>
    <row r="23" spans="1:7" s="56" customFormat="1" ht="15" customHeight="1">
      <c r="A23" s="1841"/>
      <c r="B23" s="1552"/>
      <c r="C23" s="1551"/>
      <c r="D23" s="1551"/>
      <c r="E23" s="1551"/>
      <c r="F23" s="1569">
        <f t="shared" si="1"/>
        <v>0</v>
      </c>
      <c r="G23" s="1571"/>
    </row>
    <row r="24" spans="1:7" s="56" customFormat="1" ht="15" customHeight="1">
      <c r="A24" s="1840"/>
      <c r="B24" s="1553"/>
      <c r="C24" s="1551"/>
      <c r="D24" s="1551"/>
      <c r="E24" s="1551"/>
      <c r="F24" s="1569">
        <f t="shared" si="1"/>
        <v>0</v>
      </c>
      <c r="G24" s="1571"/>
    </row>
    <row r="25" spans="1:7" s="56" customFormat="1" ht="15" customHeight="1" thickBot="1">
      <c r="A25" s="1842"/>
      <c r="B25" s="1554"/>
      <c r="C25" s="1555"/>
      <c r="D25" s="1555"/>
      <c r="E25" s="1555"/>
      <c r="F25" s="1570">
        <f t="shared" si="1"/>
        <v>0</v>
      </c>
      <c r="G25" s="1573"/>
    </row>
    <row r="26" spans="1:7" s="95" customFormat="1" ht="15" customHeight="1" thickBot="1">
      <c r="A26" s="1225" t="s">
        <v>198</v>
      </c>
      <c r="B26" s="1226"/>
      <c r="C26" s="1227">
        <f>SUM(C17:C25)</f>
        <v>0</v>
      </c>
      <c r="D26" s="1227">
        <f>SUM(D11:D25)</f>
        <v>0</v>
      </c>
      <c r="E26" s="1227">
        <f>SUM(E11:E25)</f>
        <v>0</v>
      </c>
      <c r="F26" s="1227">
        <f>SUM(F11:F25)</f>
        <v>0</v>
      </c>
      <c r="G26" s="394"/>
    </row>
    <row r="27" spans="1:7" s="95" customFormat="1" ht="15" customHeight="1" thickBot="1">
      <c r="A27" s="1228"/>
      <c r="B27" s="1229"/>
      <c r="C27" s="1230"/>
      <c r="D27" s="1231"/>
      <c r="E27" s="1231"/>
      <c r="F27" s="1231"/>
      <c r="G27" s="394"/>
    </row>
    <row r="28" spans="1:7" s="56" customFormat="1" ht="32.25" customHeight="1">
      <c r="A28" s="1246" t="s">
        <v>199</v>
      </c>
      <c r="B28" s="1247"/>
      <c r="C28" s="1248"/>
      <c r="D28" s="1248"/>
      <c r="E28" s="1249"/>
      <c r="F28" s="1239"/>
      <c r="G28" s="1240"/>
    </row>
    <row r="29" spans="1:7" s="56" customFormat="1" ht="15" customHeight="1">
      <c r="A29" s="1250" t="s">
        <v>77</v>
      </c>
      <c r="B29" s="1233"/>
      <c r="C29" s="1232"/>
      <c r="D29" s="1560" t="s">
        <v>1089</v>
      </c>
      <c r="E29" s="1561" t="s">
        <v>1090</v>
      </c>
      <c r="F29" s="1239"/>
      <c r="G29" s="1241"/>
    </row>
    <row r="30" spans="1:7" s="56" customFormat="1" ht="15" customHeight="1">
      <c r="A30" s="1843"/>
      <c r="B30" s="1556"/>
      <c r="C30" s="1562"/>
      <c r="D30" s="798"/>
      <c r="E30" s="1558"/>
      <c r="F30" s="1242"/>
      <c r="G30" s="1243"/>
    </row>
    <row r="31" spans="1:7" s="56" customFormat="1" ht="15" customHeight="1">
      <c r="A31" s="1843"/>
      <c r="B31" s="1556"/>
      <c r="C31" s="1562"/>
      <c r="D31" s="798"/>
      <c r="E31" s="1558"/>
      <c r="F31" s="1242"/>
      <c r="G31" s="1243"/>
    </row>
    <row r="32" spans="1:7" s="56" customFormat="1" ht="15" customHeight="1">
      <c r="A32" s="1843"/>
      <c r="B32" s="1556"/>
      <c r="C32" s="1562"/>
      <c r="D32" s="798"/>
      <c r="E32" s="1558"/>
      <c r="F32" s="1242"/>
      <c r="G32" s="1243"/>
    </row>
    <row r="33" spans="1:7" s="56" customFormat="1" ht="15" customHeight="1">
      <c r="A33" s="1843"/>
      <c r="B33" s="1556"/>
      <c r="C33" s="1562"/>
      <c r="D33" s="798"/>
      <c r="E33" s="1558"/>
      <c r="F33" s="1242"/>
      <c r="G33" s="1243"/>
    </row>
    <row r="34" spans="1:7" s="56" customFormat="1" ht="15" customHeight="1">
      <c r="A34" s="1843"/>
      <c r="B34" s="1556"/>
      <c r="C34" s="1562"/>
      <c r="D34" s="798"/>
      <c r="E34" s="1558"/>
      <c r="F34" s="1242"/>
      <c r="G34" s="1243"/>
    </row>
    <row r="35" spans="1:7" s="56" customFormat="1" ht="15" customHeight="1">
      <c r="A35" s="1843"/>
      <c r="B35" s="1556"/>
      <c r="C35" s="1562"/>
      <c r="D35" s="798"/>
      <c r="E35" s="1558"/>
      <c r="F35" s="1242"/>
      <c r="G35" s="1243"/>
    </row>
    <row r="36" spans="1:7" s="56" customFormat="1" ht="15" customHeight="1">
      <c r="A36" s="1843"/>
      <c r="B36" s="1556"/>
      <c r="C36" s="1562"/>
      <c r="D36" s="798"/>
      <c r="E36" s="1558"/>
      <c r="F36" s="1242"/>
      <c r="G36" s="1243"/>
    </row>
    <row r="37" spans="1:7" s="56" customFormat="1" ht="15" customHeight="1">
      <c r="A37" s="1843"/>
      <c r="B37" s="1556"/>
      <c r="C37" s="1562"/>
      <c r="D37" s="798"/>
      <c r="E37" s="1558"/>
      <c r="F37" s="1242"/>
      <c r="G37" s="1243"/>
    </row>
    <row r="38" spans="1:7" s="56" customFormat="1" ht="15" customHeight="1">
      <c r="A38" s="1843"/>
      <c r="B38" s="1556"/>
      <c r="C38" s="1562"/>
      <c r="D38" s="798"/>
      <c r="E38" s="1558"/>
      <c r="F38" s="1242"/>
      <c r="G38" s="1243"/>
    </row>
    <row r="39" spans="1:7" s="56" customFormat="1" ht="15" customHeight="1">
      <c r="A39" s="1843"/>
      <c r="B39" s="1556"/>
      <c r="C39" s="1562"/>
      <c r="D39" s="798"/>
      <c r="E39" s="1558"/>
      <c r="F39" s="1242"/>
      <c r="G39" s="1243"/>
    </row>
    <row r="40" spans="1:7" s="56" customFormat="1" ht="15" customHeight="1" thickBot="1">
      <c r="A40" s="1844"/>
      <c r="B40" s="1557"/>
      <c r="C40" s="1563"/>
      <c r="D40" s="758"/>
      <c r="E40" s="1559"/>
      <c r="F40" s="1244"/>
      <c r="G40" s="1243"/>
    </row>
    <row r="41" spans="1:7" s="56" customFormat="1" ht="15" customHeight="1" thickBot="1">
      <c r="A41" s="1234" t="s">
        <v>200</v>
      </c>
      <c r="B41" s="1235"/>
      <c r="C41" s="1564"/>
      <c r="D41" s="1236">
        <f>SUM(D30:D40)</f>
        <v>0</v>
      </c>
      <c r="E41" s="1237">
        <f>SUM(E30:E40)</f>
        <v>0</v>
      </c>
      <c r="F41" s="1244"/>
      <c r="G41" s="1243"/>
    </row>
    <row r="42" spans="1:7" s="29" customFormat="1" ht="15" customHeight="1" thickBot="1">
      <c r="A42" s="1234" t="s">
        <v>201</v>
      </c>
      <c r="B42" s="1235" t="s">
        <v>202</v>
      </c>
      <c r="C42" s="1564"/>
      <c r="D42" s="1236">
        <f>D26-D41</f>
        <v>0</v>
      </c>
      <c r="E42" s="1237">
        <f>E26-E41</f>
        <v>0</v>
      </c>
      <c r="F42" s="1256">
        <f>IF(OR(D41&lt;&gt;D26,E41&lt;&gt;E26),"   ECART !!!","")</f>
      </c>
      <c r="G42" s="1243"/>
    </row>
    <row r="43" spans="1:7" s="29" customFormat="1" ht="15" customHeight="1" thickBot="1">
      <c r="A43" s="1238"/>
      <c r="C43" s="69"/>
      <c r="F43" s="1245"/>
      <c r="G43" s="1245"/>
    </row>
    <row r="44" spans="1:7" s="56" customFormat="1" ht="25.5" customHeight="1">
      <c r="A44" s="1251" t="s">
        <v>203</v>
      </c>
      <c r="B44" s="1252"/>
      <c r="C44" s="1253"/>
      <c r="D44" s="1254"/>
      <c r="E44" s="1255"/>
      <c r="F44" s="1239"/>
      <c r="G44" s="1240"/>
    </row>
    <row r="45" spans="1:7" s="56" customFormat="1" ht="15" customHeight="1">
      <c r="A45" s="1565"/>
      <c r="B45" s="1566" t="s">
        <v>204</v>
      </c>
      <c r="C45" s="1562"/>
      <c r="D45" s="798"/>
      <c r="E45" s="1558"/>
      <c r="F45" s="1242"/>
      <c r="G45" s="1243"/>
    </row>
    <row r="46" spans="1:7" s="56" customFormat="1" ht="15" customHeight="1">
      <c r="A46" s="1565"/>
      <c r="B46" s="1566" t="s">
        <v>205</v>
      </c>
      <c r="C46" s="1562"/>
      <c r="D46" s="798"/>
      <c r="E46" s="1558"/>
      <c r="F46" s="1242"/>
      <c r="G46" s="1243"/>
    </row>
    <row r="47" spans="1:7" s="56" customFormat="1" ht="15" customHeight="1" thickBot="1">
      <c r="A47" s="1565"/>
      <c r="B47" s="1566" t="s">
        <v>206</v>
      </c>
      <c r="C47" s="1562"/>
      <c r="D47" s="798"/>
      <c r="E47" s="1558"/>
      <c r="F47" s="1242"/>
      <c r="G47" s="1243"/>
    </row>
    <row r="48" spans="1:7" s="56" customFormat="1" ht="15" customHeight="1" thickBot="1">
      <c r="A48" s="1567" t="s">
        <v>207</v>
      </c>
      <c r="B48" s="1568"/>
      <c r="C48" s="1564"/>
      <c r="D48" s="1236">
        <f>SUM(D45:D47)</f>
        <v>0</v>
      </c>
      <c r="E48" s="1237">
        <f>SUM(E45:E47)</f>
        <v>0</v>
      </c>
      <c r="F48" s="1244"/>
      <c r="G48" s="1243"/>
    </row>
    <row r="49" spans="1:7" s="29" customFormat="1" ht="15" customHeight="1" thickBot="1">
      <c r="A49" s="1567" t="s">
        <v>201</v>
      </c>
      <c r="B49" s="1568" t="s">
        <v>208</v>
      </c>
      <c r="C49" s="1564"/>
      <c r="D49" s="1236">
        <f>D41-D48</f>
        <v>0</v>
      </c>
      <c r="E49" s="1237">
        <f>E41-E48</f>
        <v>0</v>
      </c>
      <c r="F49" s="1256">
        <f>IF(OR(D48&lt;&gt;D41,E48&lt;&gt;E41),"   ECART !!!","")</f>
      </c>
      <c r="G49" s="1243"/>
    </row>
    <row r="50" spans="1:8" s="29" customFormat="1" ht="15" customHeight="1">
      <c r="A50" s="105"/>
      <c r="B50" s="54"/>
      <c r="C50" s="53"/>
      <c r="D50" s="54"/>
      <c r="E50" s="54"/>
      <c r="F50" s="54"/>
      <c r="G50" s="54"/>
      <c r="H50" s="54"/>
    </row>
    <row r="51" spans="1:8" s="29" customFormat="1" ht="15" customHeight="1">
      <c r="A51" s="105"/>
      <c r="B51" s="54"/>
      <c r="C51" s="53"/>
      <c r="D51" s="54"/>
      <c r="E51" s="54"/>
      <c r="F51" s="54"/>
      <c r="G51" s="54"/>
      <c r="H51" s="54"/>
    </row>
    <row r="52" spans="1:8" s="29" customFormat="1" ht="15" customHeight="1">
      <c r="A52" s="105"/>
      <c r="B52" s="54"/>
      <c r="C52" s="53"/>
      <c r="D52" s="54"/>
      <c r="E52" s="54"/>
      <c r="F52" s="54"/>
      <c r="G52" s="54"/>
      <c r="H52" s="54"/>
    </row>
    <row r="53" spans="1:8" s="29" customFormat="1" ht="14.25">
      <c r="A53" s="105"/>
      <c r="B53" s="54"/>
      <c r="C53" s="53"/>
      <c r="D53" s="54"/>
      <c r="E53" s="54"/>
      <c r="F53" s="54"/>
      <c r="G53" s="54"/>
      <c r="H53" s="54"/>
    </row>
    <row r="54" spans="1:8" s="29" customFormat="1" ht="14.25">
      <c r="A54" s="105"/>
      <c r="B54" s="54"/>
      <c r="C54" s="53"/>
      <c r="D54" s="54"/>
      <c r="E54" s="54"/>
      <c r="F54" s="54"/>
      <c r="G54" s="54"/>
      <c r="H54" s="54"/>
    </row>
    <row r="55" spans="1:8" s="29" customFormat="1" ht="14.25">
      <c r="A55" s="105"/>
      <c r="B55" s="54"/>
      <c r="C55" s="53"/>
      <c r="D55" s="54"/>
      <c r="E55" s="54"/>
      <c r="F55" s="54"/>
      <c r="G55" s="54"/>
      <c r="H55" s="54"/>
    </row>
    <row r="56" spans="1:8" s="29" customFormat="1" ht="14.25">
      <c r="A56" s="105"/>
      <c r="B56" s="54"/>
      <c r="C56" s="53"/>
      <c r="D56" s="54"/>
      <c r="E56" s="54"/>
      <c r="F56" s="54"/>
      <c r="G56" s="54"/>
      <c r="H56" s="54"/>
    </row>
    <row r="57" spans="1:8" s="29" customFormat="1" ht="14.25">
      <c r="A57" s="105"/>
      <c r="B57" s="54"/>
      <c r="C57" s="53"/>
      <c r="D57" s="54"/>
      <c r="E57" s="54"/>
      <c r="F57" s="54"/>
      <c r="G57" s="54"/>
      <c r="H57" s="54"/>
    </row>
    <row r="58" spans="1:8" s="29" customFormat="1" ht="14.25">
      <c r="A58" s="105"/>
      <c r="B58" s="54"/>
      <c r="C58" s="53"/>
      <c r="D58" s="54"/>
      <c r="E58" s="54"/>
      <c r="F58" s="54"/>
      <c r="G58" s="54"/>
      <c r="H58" s="54"/>
    </row>
    <row r="59" spans="1:8" s="29" customFormat="1" ht="14.25">
      <c r="A59" s="105"/>
      <c r="B59" s="54"/>
      <c r="C59" s="53"/>
      <c r="D59" s="54"/>
      <c r="E59" s="54"/>
      <c r="F59" s="54"/>
      <c r="G59" s="54"/>
      <c r="H59" s="54"/>
    </row>
    <row r="60" spans="1:8" s="29" customFormat="1" ht="14.25">
      <c r="A60" s="105"/>
      <c r="B60" s="54"/>
      <c r="C60" s="54"/>
      <c r="D60" s="54"/>
      <c r="E60" s="54"/>
      <c r="F60" s="54"/>
      <c r="G60" s="54"/>
      <c r="H60" s="54"/>
    </row>
    <row r="61" spans="1:8" s="29" customFormat="1" ht="14.25">
      <c r="A61" s="105"/>
      <c r="B61" s="54"/>
      <c r="C61" s="54"/>
      <c r="D61" s="54"/>
      <c r="E61" s="54"/>
      <c r="F61" s="54"/>
      <c r="G61" s="54"/>
      <c r="H61" s="54"/>
    </row>
    <row r="62" spans="1:8" s="29" customFormat="1" ht="14.25">
      <c r="A62" s="105"/>
      <c r="B62" s="54"/>
      <c r="C62" s="54"/>
      <c r="D62" s="54"/>
      <c r="E62" s="54"/>
      <c r="F62" s="54"/>
      <c r="G62" s="54"/>
      <c r="H62" s="54"/>
    </row>
    <row r="63" spans="1:8" s="29" customFormat="1" ht="14.25">
      <c r="A63" s="181"/>
      <c r="B63" s="54"/>
      <c r="C63" s="54"/>
      <c r="D63" s="54"/>
      <c r="E63" s="54"/>
      <c r="F63" s="54"/>
      <c r="G63" s="54"/>
      <c r="H63" s="54"/>
    </row>
    <row r="64" spans="1:8" s="29" customFormat="1" ht="14.25">
      <c r="A64" s="181"/>
      <c r="B64" s="54"/>
      <c r="C64" s="54"/>
      <c r="D64" s="54"/>
      <c r="E64" s="54"/>
      <c r="F64" s="54"/>
      <c r="G64" s="54"/>
      <c r="H64" s="54"/>
    </row>
    <row r="65" spans="1:8" s="29" customFormat="1" ht="14.25">
      <c r="A65" s="181"/>
      <c r="B65" s="54"/>
      <c r="C65" s="54"/>
      <c r="D65" s="54"/>
      <c r="E65" s="54"/>
      <c r="F65" s="54"/>
      <c r="G65" s="54"/>
      <c r="H65" s="54"/>
    </row>
    <row r="66" spans="1:8" s="29" customFormat="1" ht="14.25">
      <c r="A66" s="181"/>
      <c r="B66" s="54"/>
      <c r="C66" s="54"/>
      <c r="D66" s="54"/>
      <c r="E66" s="54"/>
      <c r="F66" s="54"/>
      <c r="G66" s="54"/>
      <c r="H66" s="54"/>
    </row>
    <row r="67" spans="1:8" s="29" customFormat="1" ht="14.25">
      <c r="A67" s="181"/>
      <c r="B67" s="54"/>
      <c r="C67" s="54"/>
      <c r="D67" s="54"/>
      <c r="E67" s="54"/>
      <c r="F67" s="54"/>
      <c r="G67" s="54"/>
      <c r="H67" s="54"/>
    </row>
    <row r="68" spans="1:8" s="29" customFormat="1" ht="14.25">
      <c r="A68" s="181"/>
      <c r="B68" s="54"/>
      <c r="C68" s="54"/>
      <c r="D68" s="54"/>
      <c r="E68" s="54"/>
      <c r="F68" s="54"/>
      <c r="G68" s="54"/>
      <c r="H68" s="54"/>
    </row>
    <row r="69" spans="1:8" s="29" customFormat="1" ht="14.25">
      <c r="A69" s="181"/>
      <c r="B69" s="54"/>
      <c r="C69" s="54"/>
      <c r="D69" s="54"/>
      <c r="E69" s="54"/>
      <c r="F69" s="54"/>
      <c r="G69" s="54"/>
      <c r="H69" s="54"/>
    </row>
    <row r="70" spans="1:8" s="29" customFormat="1" ht="14.25">
      <c r="A70" s="181"/>
      <c r="B70" s="54"/>
      <c r="C70" s="54"/>
      <c r="D70" s="54"/>
      <c r="E70" s="54"/>
      <c r="F70" s="54"/>
      <c r="G70" s="54"/>
      <c r="H70" s="54"/>
    </row>
    <row r="71" spans="1:8" s="29" customFormat="1" ht="14.25">
      <c r="A71" s="181"/>
      <c r="B71" s="54"/>
      <c r="C71" s="54"/>
      <c r="D71" s="54"/>
      <c r="E71" s="54"/>
      <c r="F71" s="54"/>
      <c r="G71" s="54"/>
      <c r="H71" s="54"/>
    </row>
    <row r="72" spans="1:8" s="29" customFormat="1" ht="14.25">
      <c r="A72" s="181"/>
      <c r="B72" s="54"/>
      <c r="C72" s="54"/>
      <c r="D72" s="54"/>
      <c r="E72" s="54"/>
      <c r="F72" s="54"/>
      <c r="G72" s="54"/>
      <c r="H72" s="54"/>
    </row>
    <row r="73" spans="1:8" s="29" customFormat="1" ht="14.25">
      <c r="A73" s="181"/>
      <c r="B73" s="54"/>
      <c r="C73" s="54"/>
      <c r="D73" s="54"/>
      <c r="E73" s="54"/>
      <c r="F73" s="54"/>
      <c r="G73" s="54"/>
      <c r="H73" s="54"/>
    </row>
    <row r="74" spans="1:8" s="29" customFormat="1" ht="14.25">
      <c r="A74" s="181"/>
      <c r="B74" s="54"/>
      <c r="C74" s="54"/>
      <c r="D74" s="54"/>
      <c r="E74" s="54"/>
      <c r="F74" s="54"/>
      <c r="G74" s="54"/>
      <c r="H74" s="54"/>
    </row>
    <row r="75" spans="1:8" s="29" customFormat="1" ht="14.25">
      <c r="A75" s="181"/>
      <c r="B75" s="54"/>
      <c r="C75" s="54"/>
      <c r="D75" s="54"/>
      <c r="E75" s="54"/>
      <c r="F75" s="54"/>
      <c r="G75" s="54"/>
      <c r="H75" s="54"/>
    </row>
    <row r="76" spans="1:8" s="29" customFormat="1" ht="14.25">
      <c r="A76" s="181"/>
      <c r="B76" s="54"/>
      <c r="C76" s="54"/>
      <c r="D76" s="54"/>
      <c r="E76" s="54"/>
      <c r="F76" s="54"/>
      <c r="G76" s="54"/>
      <c r="H76" s="54"/>
    </row>
    <row r="77" spans="1:8" s="29" customFormat="1" ht="14.25">
      <c r="A77" s="181"/>
      <c r="B77" s="54"/>
      <c r="C77" s="54"/>
      <c r="D77" s="54"/>
      <c r="E77" s="54"/>
      <c r="F77" s="54"/>
      <c r="G77" s="54"/>
      <c r="H77" s="54"/>
    </row>
    <row r="78" spans="1:8" s="29" customFormat="1" ht="14.25">
      <c r="A78" s="181"/>
      <c r="B78" s="54"/>
      <c r="C78" s="54"/>
      <c r="D78" s="54"/>
      <c r="E78" s="54"/>
      <c r="F78" s="54"/>
      <c r="G78" s="54"/>
      <c r="H78" s="54"/>
    </row>
    <row r="79" spans="1:8" s="29" customFormat="1" ht="14.25">
      <c r="A79" s="181"/>
      <c r="B79" s="54"/>
      <c r="C79" s="54"/>
      <c r="D79" s="54"/>
      <c r="E79" s="54"/>
      <c r="F79" s="54"/>
      <c r="G79" s="54"/>
      <c r="H79" s="54"/>
    </row>
    <row r="80" spans="1:8" s="29" customFormat="1" ht="14.25">
      <c r="A80" s="181"/>
      <c r="B80" s="54"/>
      <c r="C80" s="54"/>
      <c r="D80" s="54"/>
      <c r="E80" s="54"/>
      <c r="F80" s="54"/>
      <c r="G80" s="54"/>
      <c r="H80" s="54"/>
    </row>
    <row r="81" spans="1:8" s="29" customFormat="1" ht="14.25">
      <c r="A81" s="181"/>
      <c r="B81" s="54"/>
      <c r="C81" s="54"/>
      <c r="D81" s="54"/>
      <c r="E81" s="54"/>
      <c r="F81" s="54"/>
      <c r="G81" s="54"/>
      <c r="H81" s="54"/>
    </row>
    <row r="82" spans="1:8" s="29" customFormat="1" ht="14.25">
      <c r="A82" s="181"/>
      <c r="B82" s="54"/>
      <c r="C82" s="54"/>
      <c r="D82" s="54"/>
      <c r="E82" s="54"/>
      <c r="F82" s="54"/>
      <c r="G82" s="54"/>
      <c r="H82" s="54"/>
    </row>
  </sheetData>
  <sheetProtection password="E2A3" sheet="1" objects="1" scenarios="1"/>
  <conditionalFormatting sqref="G19:G25 G11:G17">
    <cfRule type="expression" priority="1" dxfId="0" stopIfTrue="1">
      <formula>F11&lt;&gt;0</formula>
    </cfRule>
  </conditionalFormatting>
  <printOptions horizontalCentered="1"/>
  <pageMargins left="0.16" right="0.13" top="0.53" bottom="0.984251968503937" header="0.2755905511811024" footer="0.5118110236220472"/>
  <pageSetup horizontalDpi="300" verticalDpi="300" orientation="portrait" paperSize="9" scale="91" r:id="rId1"/>
  <headerFooter alignWithMargins="0">
    <oddHeader>&amp;C&amp;"Arial,Gras"&amp;14&amp;A</oddHeader>
    <oddFooter>&amp;C&amp;F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9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00390625" style="6" customWidth="1"/>
    <col min="2" max="2" width="20.8515625" style="10" customWidth="1"/>
    <col min="3" max="3" width="32.140625" style="6" customWidth="1"/>
    <col min="4" max="4" width="9.8515625" style="8" customWidth="1"/>
    <col min="5" max="5" width="12.7109375" style="7" customWidth="1"/>
    <col min="6" max="6" width="12.7109375" style="8" customWidth="1"/>
    <col min="7" max="7" width="16.00390625" style="8" customWidth="1"/>
  </cols>
  <sheetData>
    <row r="1" spans="1:7" s="29" customFormat="1" ht="23.25">
      <c r="A1" s="698"/>
      <c r="B1" s="506"/>
      <c r="C1" s="506"/>
      <c r="D1" s="699"/>
      <c r="E1" s="1524" t="s">
        <v>553</v>
      </c>
      <c r="F1" s="1373" t="s">
        <v>315</v>
      </c>
      <c r="G1" s="804" t="s">
        <v>975</v>
      </c>
    </row>
    <row r="2" spans="1:7" s="29" customFormat="1" ht="12.75">
      <c r="A2" s="701"/>
      <c r="B2" s="455"/>
      <c r="C2" s="455"/>
      <c r="D2" s="494"/>
      <c r="E2" s="455"/>
      <c r="F2" s="64" t="s">
        <v>550</v>
      </c>
      <c r="G2" s="1303" t="s">
        <v>551</v>
      </c>
    </row>
    <row r="3" spans="1:7" s="36" customFormat="1" ht="15" customHeight="1">
      <c r="A3" s="704" t="s">
        <v>913</v>
      </c>
      <c r="B3" s="473">
        <f>'A1'!$B$6</f>
        <v>0</v>
      </c>
      <c r="C3" s="473"/>
      <c r="D3" s="497"/>
      <c r="E3" s="497"/>
      <c r="F3" s="497" t="s">
        <v>908</v>
      </c>
      <c r="G3" s="705">
        <f>'A1'!$C$7</f>
        <v>0</v>
      </c>
    </row>
    <row r="4" spans="1:7" s="36" customFormat="1" ht="15" customHeight="1">
      <c r="A4" s="1331" t="s">
        <v>914</v>
      </c>
      <c r="B4" s="719">
        <f>'A1'!$G$6</f>
        <v>0</v>
      </c>
      <c r="C4" s="719"/>
      <c r="D4" s="502"/>
      <c r="E4" s="458"/>
      <c r="F4" s="931" t="s">
        <v>910</v>
      </c>
      <c r="G4" s="1332">
        <f>'A1'!$C$8</f>
        <v>0</v>
      </c>
    </row>
    <row r="5" spans="1:7" s="103" customFormat="1" ht="20.25" customHeight="1">
      <c r="A5" s="707" t="s">
        <v>433</v>
      </c>
      <c r="B5" s="484"/>
      <c r="C5" s="484"/>
      <c r="D5" s="484"/>
      <c r="E5" s="484"/>
      <c r="F5" s="484"/>
      <c r="G5" s="708"/>
    </row>
    <row r="6" spans="1:7" s="103" customFormat="1" ht="20.25" customHeight="1">
      <c r="A6" s="544"/>
      <c r="B6" s="544"/>
      <c r="C6" s="544"/>
      <c r="D6" s="544"/>
      <c r="E6" s="544"/>
      <c r="F6" s="544"/>
      <c r="G6" s="544"/>
    </row>
    <row r="7" spans="1:7" s="103" customFormat="1" ht="20.25" customHeight="1">
      <c r="A7" s="876" t="s">
        <v>434</v>
      </c>
      <c r="B7" s="876"/>
      <c r="C7" s="877"/>
      <c r="D7" s="877"/>
      <c r="E7" s="1820"/>
      <c r="F7" s="2450">
        <f>IF(E7="Non fait","à faire obligatoirement","")</f>
      </c>
      <c r="G7" s="2450"/>
    </row>
    <row r="8" spans="1:7" s="103" customFormat="1" ht="20.25" customHeight="1">
      <c r="A8" s="876" t="s">
        <v>435</v>
      </c>
      <c r="B8" s="876"/>
      <c r="C8" s="877"/>
      <c r="D8" s="877"/>
      <c r="E8" s="877"/>
      <c r="F8" s="877"/>
      <c r="G8" s="877"/>
    </row>
    <row r="9" spans="1:7" s="103" customFormat="1" ht="20.25" customHeight="1">
      <c r="A9" s="876" t="s">
        <v>23</v>
      </c>
      <c r="B9" s="876"/>
      <c r="C9" s="877"/>
      <c r="D9" s="877"/>
      <c r="E9" s="1820"/>
      <c r="F9" s="2450">
        <f>IF(E9="Non fait","à faire obligatoirement","")</f>
      </c>
      <c r="G9" s="2450"/>
    </row>
    <row r="10" spans="1:7" s="103" customFormat="1" ht="20.25" customHeight="1">
      <c r="A10" s="877"/>
      <c r="B10" s="876"/>
      <c r="C10" s="877"/>
      <c r="D10" s="877"/>
      <c r="E10" s="877"/>
      <c r="F10" s="877"/>
      <c r="G10" s="877"/>
    </row>
    <row r="11" spans="1:7" s="103" customFormat="1" ht="20.25" customHeight="1">
      <c r="A11" s="876" t="s">
        <v>436</v>
      </c>
      <c r="B11" s="876"/>
      <c r="C11" s="877"/>
      <c r="D11" s="877"/>
      <c r="E11" s="877"/>
      <c r="F11" s="877"/>
      <c r="G11" s="877"/>
    </row>
    <row r="12" spans="1:7" s="103" customFormat="1" ht="20.25" customHeight="1">
      <c r="A12" s="876" t="s">
        <v>267</v>
      </c>
      <c r="B12" s="876"/>
      <c r="C12" s="877"/>
      <c r="D12" s="877"/>
      <c r="E12" s="1820"/>
      <c r="F12" s="2450">
        <f>IF(E12="Non fait","à faire obligatoirement","")</f>
      </c>
      <c r="G12" s="2450"/>
    </row>
    <row r="13" spans="1:7" s="84" customFormat="1" ht="15.75" customHeight="1" thickBot="1">
      <c r="A13" s="879"/>
      <c r="B13" s="880"/>
      <c r="C13" s="881"/>
      <c r="D13" s="882"/>
      <c r="E13" s="883"/>
      <c r="F13" s="884"/>
      <c r="G13" s="885"/>
    </row>
    <row r="14" spans="1:7" s="91" customFormat="1" ht="15.75" customHeight="1">
      <c r="A14" s="886" t="s">
        <v>1057</v>
      </c>
      <c r="B14" s="887" t="s">
        <v>1004</v>
      </c>
      <c r="C14" s="888" t="s">
        <v>24</v>
      </c>
      <c r="D14" s="889" t="s">
        <v>25</v>
      </c>
      <c r="E14" s="890" t="s">
        <v>26</v>
      </c>
      <c r="F14" s="891" t="s">
        <v>1008</v>
      </c>
      <c r="G14" s="892"/>
    </row>
    <row r="15" spans="1:7" s="29" customFormat="1" ht="13.5" thickBot="1">
      <c r="A15" s="893"/>
      <c r="B15" s="894"/>
      <c r="C15" s="895"/>
      <c r="D15" s="896"/>
      <c r="E15" s="897"/>
      <c r="F15" s="898"/>
      <c r="G15" s="899"/>
    </row>
    <row r="16" spans="1:7" s="29" customFormat="1" ht="15" customHeight="1">
      <c r="A16" s="900"/>
      <c r="B16" s="901"/>
      <c r="C16" s="902"/>
      <c r="D16" s="903"/>
      <c r="E16" s="904"/>
      <c r="F16" s="904"/>
      <c r="G16" s="874">
        <f aca="true" t="shared" si="0" ref="G16:G50">IF(D16&lt;&gt;"","",IF(OR(E16&lt;&gt;0,F16&lt;&gt;0),"mettre référence",""))</f>
      </c>
    </row>
    <row r="17" spans="1:7" s="29" customFormat="1" ht="15" customHeight="1">
      <c r="A17" s="905"/>
      <c r="B17" s="906"/>
      <c r="C17" s="907"/>
      <c r="D17" s="908"/>
      <c r="E17" s="875"/>
      <c r="F17" s="875"/>
      <c r="G17" s="872">
        <f t="shared" si="0"/>
      </c>
    </row>
    <row r="18" spans="1:7" s="29" customFormat="1" ht="15" customHeight="1">
      <c r="A18" s="905"/>
      <c r="B18" s="906"/>
      <c r="C18" s="907"/>
      <c r="D18" s="908"/>
      <c r="E18" s="875"/>
      <c r="F18" s="875"/>
      <c r="G18" s="872">
        <f t="shared" si="0"/>
      </c>
    </row>
    <row r="19" spans="1:7" s="29" customFormat="1" ht="15" customHeight="1">
      <c r="A19" s="1878"/>
      <c r="B19" s="906"/>
      <c r="C19" s="907"/>
      <c r="D19" s="908"/>
      <c r="E19" s="875"/>
      <c r="F19" s="875"/>
      <c r="G19" s="872">
        <f t="shared" si="0"/>
      </c>
    </row>
    <row r="20" spans="1:7" s="29" customFormat="1" ht="15" customHeight="1">
      <c r="A20" s="905"/>
      <c r="B20" s="906"/>
      <c r="C20" s="907"/>
      <c r="D20" s="908"/>
      <c r="E20" s="875"/>
      <c r="F20" s="875"/>
      <c r="G20" s="872">
        <f t="shared" si="0"/>
      </c>
    </row>
    <row r="21" spans="1:7" s="29" customFormat="1" ht="15" customHeight="1">
      <c r="A21" s="905"/>
      <c r="B21" s="906"/>
      <c r="C21" s="907"/>
      <c r="D21" s="908"/>
      <c r="E21" s="875"/>
      <c r="F21" s="875"/>
      <c r="G21" s="872">
        <f t="shared" si="0"/>
      </c>
    </row>
    <row r="22" spans="1:7" s="29" customFormat="1" ht="15" customHeight="1">
      <c r="A22" s="905"/>
      <c r="B22" s="906"/>
      <c r="C22" s="907"/>
      <c r="D22" s="908"/>
      <c r="E22" s="875"/>
      <c r="F22" s="875"/>
      <c r="G22" s="872">
        <f t="shared" si="0"/>
      </c>
    </row>
    <row r="23" spans="1:7" s="29" customFormat="1" ht="15" customHeight="1">
      <c r="A23" s="905"/>
      <c r="B23" s="906"/>
      <c r="C23" s="907"/>
      <c r="D23" s="908"/>
      <c r="E23" s="875"/>
      <c r="F23" s="875"/>
      <c r="G23" s="872">
        <f t="shared" si="0"/>
      </c>
    </row>
    <row r="24" spans="1:7" s="29" customFormat="1" ht="15" customHeight="1">
      <c r="A24" s="905"/>
      <c r="B24" s="906"/>
      <c r="C24" s="907"/>
      <c r="D24" s="908"/>
      <c r="E24" s="875"/>
      <c r="F24" s="875"/>
      <c r="G24" s="872">
        <f t="shared" si="0"/>
      </c>
    </row>
    <row r="25" spans="1:7" s="29" customFormat="1" ht="15" customHeight="1">
      <c r="A25" s="905"/>
      <c r="B25" s="906"/>
      <c r="C25" s="907"/>
      <c r="D25" s="908"/>
      <c r="E25" s="875"/>
      <c r="F25" s="875"/>
      <c r="G25" s="872">
        <f t="shared" si="0"/>
      </c>
    </row>
    <row r="26" spans="1:7" s="29" customFormat="1" ht="15" customHeight="1">
      <c r="A26" s="905"/>
      <c r="B26" s="906"/>
      <c r="C26" s="907"/>
      <c r="D26" s="908"/>
      <c r="E26" s="875"/>
      <c r="F26" s="875"/>
      <c r="G26" s="872">
        <f t="shared" si="0"/>
      </c>
    </row>
    <row r="27" spans="1:7" s="29" customFormat="1" ht="15" customHeight="1">
      <c r="A27" s="905"/>
      <c r="B27" s="906"/>
      <c r="C27" s="907"/>
      <c r="D27" s="908"/>
      <c r="E27" s="875"/>
      <c r="F27" s="875"/>
      <c r="G27" s="872">
        <f t="shared" si="0"/>
      </c>
    </row>
    <row r="28" spans="1:7" s="29" customFormat="1" ht="15" customHeight="1">
      <c r="A28" s="905"/>
      <c r="B28" s="906"/>
      <c r="C28" s="907"/>
      <c r="D28" s="908"/>
      <c r="E28" s="875"/>
      <c r="F28" s="875"/>
      <c r="G28" s="872">
        <f t="shared" si="0"/>
      </c>
    </row>
    <row r="29" spans="1:7" s="29" customFormat="1" ht="15" customHeight="1">
      <c r="A29" s="905"/>
      <c r="B29" s="906"/>
      <c r="C29" s="907"/>
      <c r="D29" s="908"/>
      <c r="E29" s="875"/>
      <c r="F29" s="875"/>
      <c r="G29" s="872">
        <f t="shared" si="0"/>
      </c>
    </row>
    <row r="30" spans="1:7" s="29" customFormat="1" ht="15" customHeight="1">
      <c r="A30" s="905"/>
      <c r="B30" s="906"/>
      <c r="C30" s="907"/>
      <c r="D30" s="908"/>
      <c r="E30" s="875"/>
      <c r="F30" s="875"/>
      <c r="G30" s="872">
        <f t="shared" si="0"/>
      </c>
    </row>
    <row r="31" spans="1:7" s="29" customFormat="1" ht="15" customHeight="1">
      <c r="A31" s="905"/>
      <c r="B31" s="906"/>
      <c r="C31" s="907"/>
      <c r="D31" s="908"/>
      <c r="E31" s="875"/>
      <c r="F31" s="875"/>
      <c r="G31" s="872">
        <f t="shared" si="0"/>
      </c>
    </row>
    <row r="32" spans="1:7" s="29" customFormat="1" ht="15" customHeight="1">
      <c r="A32" s="905"/>
      <c r="B32" s="906"/>
      <c r="C32" s="907"/>
      <c r="D32" s="908"/>
      <c r="E32" s="875"/>
      <c r="F32" s="875"/>
      <c r="G32" s="872">
        <f t="shared" si="0"/>
      </c>
    </row>
    <row r="33" spans="1:7" s="29" customFormat="1" ht="15" customHeight="1">
      <c r="A33" s="905"/>
      <c r="B33" s="906"/>
      <c r="C33" s="907"/>
      <c r="D33" s="908"/>
      <c r="E33" s="875"/>
      <c r="F33" s="875"/>
      <c r="G33" s="872">
        <f t="shared" si="0"/>
      </c>
    </row>
    <row r="34" spans="1:7" s="29" customFormat="1" ht="15" customHeight="1">
      <c r="A34" s="905"/>
      <c r="B34" s="906"/>
      <c r="C34" s="907"/>
      <c r="D34" s="908"/>
      <c r="E34" s="875"/>
      <c r="F34" s="875"/>
      <c r="G34" s="872">
        <f t="shared" si="0"/>
      </c>
    </row>
    <row r="35" spans="1:7" s="29" customFormat="1" ht="15" customHeight="1">
      <c r="A35" s="905"/>
      <c r="B35" s="906"/>
      <c r="C35" s="907"/>
      <c r="D35" s="908"/>
      <c r="E35" s="875"/>
      <c r="F35" s="875"/>
      <c r="G35" s="872">
        <f t="shared" si="0"/>
      </c>
    </row>
    <row r="36" spans="1:7" s="29" customFormat="1" ht="15" customHeight="1">
      <c r="A36" s="905"/>
      <c r="B36" s="906"/>
      <c r="C36" s="907"/>
      <c r="D36" s="908"/>
      <c r="E36" s="875"/>
      <c r="F36" s="875"/>
      <c r="G36" s="872">
        <f t="shared" si="0"/>
      </c>
    </row>
    <row r="37" spans="1:7" s="29" customFormat="1" ht="15" customHeight="1">
      <c r="A37" s="905"/>
      <c r="B37" s="906"/>
      <c r="C37" s="907"/>
      <c r="D37" s="908"/>
      <c r="E37" s="875"/>
      <c r="F37" s="875"/>
      <c r="G37" s="872">
        <f t="shared" si="0"/>
      </c>
    </row>
    <row r="38" spans="1:7" s="29" customFormat="1" ht="15" customHeight="1">
      <c r="A38" s="905"/>
      <c r="B38" s="906"/>
      <c r="C38" s="907"/>
      <c r="D38" s="908"/>
      <c r="E38" s="875"/>
      <c r="F38" s="875"/>
      <c r="G38" s="872">
        <f t="shared" si="0"/>
      </c>
    </row>
    <row r="39" spans="1:7" s="29" customFormat="1" ht="15" customHeight="1">
      <c r="A39" s="905"/>
      <c r="B39" s="906"/>
      <c r="C39" s="907"/>
      <c r="D39" s="908"/>
      <c r="E39" s="875"/>
      <c r="F39" s="875"/>
      <c r="G39" s="872">
        <f t="shared" si="0"/>
      </c>
    </row>
    <row r="40" spans="1:7" s="29" customFormat="1" ht="15" customHeight="1">
      <c r="A40" s="905"/>
      <c r="B40" s="906"/>
      <c r="C40" s="907"/>
      <c r="D40" s="908"/>
      <c r="E40" s="875"/>
      <c r="F40" s="875"/>
      <c r="G40" s="872">
        <f t="shared" si="0"/>
      </c>
    </row>
    <row r="41" spans="1:7" s="29" customFormat="1" ht="15" customHeight="1">
      <c r="A41" s="905"/>
      <c r="B41" s="906"/>
      <c r="C41" s="907"/>
      <c r="D41" s="908"/>
      <c r="E41" s="875"/>
      <c r="F41" s="875"/>
      <c r="G41" s="872">
        <f t="shared" si="0"/>
      </c>
    </row>
    <row r="42" spans="1:7" s="29" customFormat="1" ht="15" customHeight="1">
      <c r="A42" s="905"/>
      <c r="B42" s="906"/>
      <c r="C42" s="907"/>
      <c r="D42" s="908"/>
      <c r="E42" s="875"/>
      <c r="F42" s="875"/>
      <c r="G42" s="872">
        <f t="shared" si="0"/>
      </c>
    </row>
    <row r="43" spans="1:7" ht="15" customHeight="1">
      <c r="A43" s="905"/>
      <c r="B43" s="906"/>
      <c r="C43" s="907"/>
      <c r="D43" s="908"/>
      <c r="E43" s="875"/>
      <c r="F43" s="875"/>
      <c r="G43" s="872">
        <f t="shared" si="0"/>
      </c>
    </row>
    <row r="44" spans="1:7" ht="15" customHeight="1">
      <c r="A44" s="905"/>
      <c r="B44" s="906"/>
      <c r="C44" s="907"/>
      <c r="D44" s="908"/>
      <c r="E44" s="875"/>
      <c r="F44" s="875"/>
      <c r="G44" s="872">
        <f t="shared" si="0"/>
      </c>
    </row>
    <row r="45" spans="1:7" ht="15" customHeight="1">
      <c r="A45" s="905"/>
      <c r="B45" s="906"/>
      <c r="C45" s="907"/>
      <c r="D45" s="908"/>
      <c r="E45" s="875"/>
      <c r="F45" s="875"/>
      <c r="G45" s="872">
        <f t="shared" si="0"/>
      </c>
    </row>
    <row r="46" spans="1:7" ht="15" customHeight="1">
      <c r="A46" s="905"/>
      <c r="B46" s="906"/>
      <c r="C46" s="907"/>
      <c r="D46" s="908"/>
      <c r="E46" s="875"/>
      <c r="F46" s="875"/>
      <c r="G46" s="872">
        <f t="shared" si="0"/>
      </c>
    </row>
    <row r="47" spans="1:7" ht="15" customHeight="1">
      <c r="A47" s="905"/>
      <c r="B47" s="906"/>
      <c r="C47" s="907"/>
      <c r="D47" s="908"/>
      <c r="E47" s="875"/>
      <c r="F47" s="875"/>
      <c r="G47" s="872">
        <f t="shared" si="0"/>
      </c>
    </row>
    <row r="48" spans="1:7" ht="15" customHeight="1">
      <c r="A48" s="905"/>
      <c r="B48" s="906"/>
      <c r="C48" s="907"/>
      <c r="D48" s="908"/>
      <c r="E48" s="875"/>
      <c r="F48" s="875"/>
      <c r="G48" s="872">
        <f t="shared" si="0"/>
      </c>
    </row>
    <row r="49" spans="1:7" ht="15" customHeight="1">
      <c r="A49" s="905"/>
      <c r="B49" s="906"/>
      <c r="C49" s="907"/>
      <c r="D49" s="908"/>
      <c r="E49" s="875"/>
      <c r="F49" s="875"/>
      <c r="G49" s="872">
        <f t="shared" si="0"/>
      </c>
    </row>
    <row r="50" spans="1:7" ht="15" customHeight="1" thickBot="1">
      <c r="A50" s="909"/>
      <c r="B50" s="910"/>
      <c r="C50" s="911"/>
      <c r="D50" s="912"/>
      <c r="E50" s="913"/>
      <c r="F50" s="913"/>
      <c r="G50" s="873">
        <f t="shared" si="0"/>
      </c>
    </row>
    <row r="95" ht="15">
      <c r="A95" s="6" t="s">
        <v>423</v>
      </c>
    </row>
    <row r="96" ht="15">
      <c r="A96" s="6" t="s">
        <v>424</v>
      </c>
    </row>
  </sheetData>
  <sheetProtection password="E2A3" sheet="1" objects="1" scenarios="1"/>
  <mergeCells count="3">
    <mergeCell ref="F7:G7"/>
    <mergeCell ref="F9:G9"/>
    <mergeCell ref="F12:G12"/>
  </mergeCells>
  <conditionalFormatting sqref="G16:G50">
    <cfRule type="expression" priority="1" dxfId="0" stopIfTrue="1">
      <formula>"ou($E$17&lt;&gt;0;$F$17&lt;&gt;0)"</formula>
    </cfRule>
  </conditionalFormatting>
  <dataValidations count="1">
    <dataValidation type="list" allowBlank="1" showInputMessage="1" showErrorMessage="1" sqref="E7 E9 E12">
      <formula1>$A$95:$A$96</formula1>
    </dataValidation>
  </dataValidations>
  <printOptions horizontalCentered="1"/>
  <pageMargins left="0.3937007874015748" right="0.1968503937007874" top="1.062992125984252" bottom="0.984251968503937" header="0.3937007874015748" footer="0.5118110236220472"/>
  <pageSetup horizontalDpi="300" verticalDpi="300" orientation="portrait" paperSize="9" scale="85" r:id="rId1"/>
  <headerFooter alignWithMargins="0">
    <oddHeader>&amp;C&amp;"Arial,Gras"&amp;14&amp;A</oddHeader>
    <oddFooter>&amp;C&amp;F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6" customWidth="1"/>
    <col min="2" max="2" width="20.8515625" style="10" customWidth="1"/>
    <col min="3" max="3" width="32.140625" style="6" customWidth="1"/>
    <col min="4" max="4" width="9.8515625" style="8" customWidth="1"/>
    <col min="5" max="5" width="12.7109375" style="7" customWidth="1"/>
    <col min="6" max="6" width="12.7109375" style="8" customWidth="1"/>
    <col min="7" max="7" width="16.421875" style="8" customWidth="1"/>
  </cols>
  <sheetData>
    <row r="1" spans="1:7" s="29" customFormat="1" ht="23.25">
      <c r="A1" s="698"/>
      <c r="B1" s="506"/>
      <c r="C1" s="506"/>
      <c r="D1" s="699"/>
      <c r="E1" s="1524" t="s">
        <v>553</v>
      </c>
      <c r="F1" s="1373" t="s">
        <v>315</v>
      </c>
      <c r="G1" s="804" t="s">
        <v>977</v>
      </c>
    </row>
    <row r="2" spans="1:7" s="29" customFormat="1" ht="12.75">
      <c r="A2" s="701"/>
      <c r="B2" s="455"/>
      <c r="C2" s="455"/>
      <c r="D2" s="494"/>
      <c r="E2" s="455"/>
      <c r="F2" s="64" t="s">
        <v>550</v>
      </c>
      <c r="G2" s="1303" t="s">
        <v>551</v>
      </c>
    </row>
    <row r="3" spans="1:7" s="36" customFormat="1" ht="15" customHeight="1">
      <c r="A3" s="704" t="s">
        <v>913</v>
      </c>
      <c r="B3" s="473">
        <f>'A1'!$B$6</f>
        <v>0</v>
      </c>
      <c r="C3" s="473"/>
      <c r="D3" s="497"/>
      <c r="E3" s="497"/>
      <c r="F3" s="497" t="s">
        <v>908</v>
      </c>
      <c r="G3" s="705">
        <f>'A1'!$C$7</f>
        <v>0</v>
      </c>
    </row>
    <row r="4" spans="1:7" s="36" customFormat="1" ht="15" customHeight="1">
      <c r="A4" s="1331" t="s">
        <v>914</v>
      </c>
      <c r="B4" s="719">
        <f>'A1'!$G$6</f>
        <v>0</v>
      </c>
      <c r="C4" s="719"/>
      <c r="D4" s="502"/>
      <c r="E4" s="458"/>
      <c r="F4" s="931" t="s">
        <v>910</v>
      </c>
      <c r="G4" s="1332">
        <f>'A1'!$C$8</f>
        <v>0</v>
      </c>
    </row>
    <row r="5" spans="1:7" s="103" customFormat="1" ht="20.25" customHeight="1">
      <c r="A5" s="707" t="s">
        <v>978</v>
      </c>
      <c r="B5" s="484"/>
      <c r="C5" s="484"/>
      <c r="D5" s="484"/>
      <c r="E5" s="484"/>
      <c r="F5" s="484"/>
      <c r="G5" s="708"/>
    </row>
    <row r="6" spans="1:7" s="103" customFormat="1" ht="20.25" customHeight="1">
      <c r="A6" s="544"/>
      <c r="B6" s="544"/>
      <c r="C6" s="544"/>
      <c r="D6" s="544"/>
      <c r="E6" s="544"/>
      <c r="F6" s="544"/>
      <c r="G6" s="544"/>
    </row>
    <row r="7" spans="1:7" s="103" customFormat="1" ht="29.25" customHeight="1">
      <c r="A7" s="2482" t="s">
        <v>438</v>
      </c>
      <c r="B7" s="2483"/>
      <c r="C7" s="2483"/>
      <c r="D7" s="2483"/>
      <c r="E7" s="1823"/>
      <c r="F7" s="2450">
        <f>IF(E7="Non fait","à faire obligatoirement","")</f>
      </c>
      <c r="G7" s="2450"/>
    </row>
    <row r="8" spans="1:7" s="103" customFormat="1" ht="44.25" customHeight="1">
      <c r="A8" s="2482" t="s">
        <v>560</v>
      </c>
      <c r="B8" s="2483"/>
      <c r="C8" s="2483"/>
      <c r="D8" s="2483"/>
      <c r="E8" s="1823"/>
      <c r="F8" s="878"/>
      <c r="G8" s="878"/>
    </row>
    <row r="9" spans="1:7" s="103" customFormat="1" ht="20.25" customHeight="1">
      <c r="A9" s="876" t="s">
        <v>209</v>
      </c>
      <c r="B9" s="876"/>
      <c r="C9" s="877"/>
      <c r="D9" s="877"/>
      <c r="E9" s="877"/>
      <c r="F9" s="877"/>
      <c r="G9" s="877"/>
    </row>
    <row r="10" spans="1:7" s="103" customFormat="1" ht="20.25" customHeight="1">
      <c r="A10" s="876" t="s">
        <v>23</v>
      </c>
      <c r="B10" s="876"/>
      <c r="C10" s="877"/>
      <c r="D10" s="877"/>
      <c r="E10" s="1820"/>
      <c r="F10" s="2450">
        <f>IF(E10="Non fait","à faire obligatoirement","")</f>
      </c>
      <c r="G10" s="2450"/>
    </row>
    <row r="11" spans="1:7" s="103" customFormat="1" ht="20.25" customHeight="1">
      <c r="A11" s="876" t="s">
        <v>439</v>
      </c>
      <c r="B11" s="876"/>
      <c r="C11" s="877"/>
      <c r="D11" s="877"/>
      <c r="E11" s="877"/>
      <c r="F11" s="877"/>
      <c r="G11" s="877"/>
    </row>
    <row r="12" spans="1:7" s="103" customFormat="1" ht="20.25" customHeight="1">
      <c r="A12" s="876" t="s">
        <v>267</v>
      </c>
      <c r="B12" s="876"/>
      <c r="C12" s="877"/>
      <c r="D12" s="877"/>
      <c r="E12" s="1820"/>
      <c r="F12" s="2450">
        <f>IF(E12="Non fait","à faire obligatoirement","")</f>
      </c>
      <c r="G12" s="2450"/>
    </row>
    <row r="13" spans="1:7" s="84" customFormat="1" ht="15.75" customHeight="1" thickBot="1">
      <c r="A13" s="879"/>
      <c r="B13" s="880"/>
      <c r="C13" s="881"/>
      <c r="D13" s="882"/>
      <c r="E13" s="883"/>
      <c r="F13" s="884"/>
      <c r="G13" s="885"/>
    </row>
    <row r="14" spans="1:7" s="91" customFormat="1" ht="15.75" customHeight="1">
      <c r="A14" s="886" t="s">
        <v>1057</v>
      </c>
      <c r="B14" s="887" t="s">
        <v>1004</v>
      </c>
      <c r="C14" s="888" t="s">
        <v>24</v>
      </c>
      <c r="D14" s="889" t="s">
        <v>25</v>
      </c>
      <c r="E14" s="890" t="s">
        <v>26</v>
      </c>
      <c r="F14" s="891" t="s">
        <v>1008</v>
      </c>
      <c r="G14" s="892"/>
    </row>
    <row r="15" spans="1:7" s="29" customFormat="1" ht="13.5" thickBot="1">
      <c r="A15" s="893"/>
      <c r="B15" s="894"/>
      <c r="C15" s="895"/>
      <c r="D15" s="896"/>
      <c r="E15" s="897"/>
      <c r="F15" s="898"/>
      <c r="G15" s="899"/>
    </row>
    <row r="16" spans="1:7" s="29" customFormat="1" ht="15" customHeight="1">
      <c r="A16" s="900"/>
      <c r="B16" s="901"/>
      <c r="C16" s="902"/>
      <c r="D16" s="903"/>
      <c r="E16" s="904"/>
      <c r="F16" s="904"/>
      <c r="G16" s="874">
        <f aca="true" t="shared" si="0" ref="G16:G48">IF(D16&lt;&gt;"","",IF(OR(E16&lt;&gt;0,F16&lt;&gt;0),"mettre référence",""))</f>
      </c>
    </row>
    <row r="17" spans="1:7" s="29" customFormat="1" ht="15" customHeight="1">
      <c r="A17" s="905"/>
      <c r="B17" s="906"/>
      <c r="C17" s="907"/>
      <c r="D17" s="908"/>
      <c r="E17" s="875"/>
      <c r="F17" s="875"/>
      <c r="G17" s="872">
        <f t="shared" si="0"/>
      </c>
    </row>
    <row r="18" spans="1:7" s="29" customFormat="1" ht="15" customHeight="1">
      <c r="A18" s="905"/>
      <c r="B18" s="906"/>
      <c r="C18" s="907"/>
      <c r="D18" s="908"/>
      <c r="E18" s="875"/>
      <c r="F18" s="875"/>
      <c r="G18" s="872">
        <f t="shared" si="0"/>
      </c>
    </row>
    <row r="19" spans="1:7" s="29" customFormat="1" ht="15" customHeight="1">
      <c r="A19" s="905"/>
      <c r="B19" s="906"/>
      <c r="C19" s="907"/>
      <c r="D19" s="908"/>
      <c r="E19" s="875"/>
      <c r="F19" s="875"/>
      <c r="G19" s="872">
        <f t="shared" si="0"/>
      </c>
    </row>
    <row r="20" spans="1:7" s="29" customFormat="1" ht="15" customHeight="1">
      <c r="A20" s="905"/>
      <c r="B20" s="906"/>
      <c r="C20" s="907"/>
      <c r="D20" s="908"/>
      <c r="E20" s="875"/>
      <c r="F20" s="875"/>
      <c r="G20" s="872">
        <f t="shared" si="0"/>
      </c>
    </row>
    <row r="21" spans="1:7" s="29" customFormat="1" ht="15" customHeight="1">
      <c r="A21" s="905"/>
      <c r="B21" s="906"/>
      <c r="C21" s="907"/>
      <c r="D21" s="908"/>
      <c r="E21" s="875"/>
      <c r="F21" s="875"/>
      <c r="G21" s="872">
        <f t="shared" si="0"/>
      </c>
    </row>
    <row r="22" spans="1:7" s="29" customFormat="1" ht="15" customHeight="1">
      <c r="A22" s="905"/>
      <c r="B22" s="906"/>
      <c r="C22" s="907"/>
      <c r="D22" s="908"/>
      <c r="E22" s="875"/>
      <c r="F22" s="875"/>
      <c r="G22" s="872">
        <f t="shared" si="0"/>
      </c>
    </row>
    <row r="23" spans="1:7" s="29" customFormat="1" ht="15" customHeight="1">
      <c r="A23" s="905"/>
      <c r="B23" s="906"/>
      <c r="C23" s="907"/>
      <c r="D23" s="908"/>
      <c r="E23" s="875"/>
      <c r="F23" s="875"/>
      <c r="G23" s="872">
        <f t="shared" si="0"/>
      </c>
    </row>
    <row r="24" spans="1:7" s="29" customFormat="1" ht="15" customHeight="1">
      <c r="A24" s="905"/>
      <c r="B24" s="906"/>
      <c r="C24" s="907"/>
      <c r="D24" s="908"/>
      <c r="E24" s="875"/>
      <c r="F24" s="875"/>
      <c r="G24" s="872">
        <f t="shared" si="0"/>
      </c>
    </row>
    <row r="25" spans="1:7" s="29" customFormat="1" ht="15" customHeight="1">
      <c r="A25" s="905"/>
      <c r="B25" s="906"/>
      <c r="C25" s="907"/>
      <c r="D25" s="908"/>
      <c r="E25" s="875"/>
      <c r="F25" s="875"/>
      <c r="G25" s="872">
        <f t="shared" si="0"/>
      </c>
    </row>
    <row r="26" spans="1:7" s="29" customFormat="1" ht="15" customHeight="1">
      <c r="A26" s="905"/>
      <c r="B26" s="906"/>
      <c r="C26" s="907"/>
      <c r="D26" s="908"/>
      <c r="E26" s="875"/>
      <c r="F26" s="875"/>
      <c r="G26" s="872">
        <f t="shared" si="0"/>
      </c>
    </row>
    <row r="27" spans="1:7" s="29" customFormat="1" ht="15" customHeight="1">
      <c r="A27" s="905"/>
      <c r="B27" s="906"/>
      <c r="C27" s="907"/>
      <c r="D27" s="908"/>
      <c r="E27" s="875"/>
      <c r="F27" s="875"/>
      <c r="G27" s="872">
        <f t="shared" si="0"/>
      </c>
    </row>
    <row r="28" spans="1:7" s="29" customFormat="1" ht="15" customHeight="1">
      <c r="A28" s="905"/>
      <c r="B28" s="906"/>
      <c r="C28" s="907"/>
      <c r="D28" s="908"/>
      <c r="E28" s="875"/>
      <c r="F28" s="875"/>
      <c r="G28" s="872">
        <f t="shared" si="0"/>
      </c>
    </row>
    <row r="29" spans="1:7" s="29" customFormat="1" ht="15" customHeight="1">
      <c r="A29" s="905"/>
      <c r="B29" s="906"/>
      <c r="C29" s="907"/>
      <c r="D29" s="908"/>
      <c r="E29" s="875"/>
      <c r="F29" s="875"/>
      <c r="G29" s="872">
        <f t="shared" si="0"/>
      </c>
    </row>
    <row r="30" spans="1:7" s="29" customFormat="1" ht="15" customHeight="1">
      <c r="A30" s="905"/>
      <c r="B30" s="906"/>
      <c r="C30" s="907"/>
      <c r="D30" s="908"/>
      <c r="E30" s="875"/>
      <c r="F30" s="875"/>
      <c r="G30" s="872">
        <f t="shared" si="0"/>
      </c>
    </row>
    <row r="31" spans="1:7" s="29" customFormat="1" ht="15" customHeight="1">
      <c r="A31" s="905"/>
      <c r="B31" s="906"/>
      <c r="C31" s="907"/>
      <c r="D31" s="908"/>
      <c r="E31" s="875"/>
      <c r="F31" s="875"/>
      <c r="G31" s="872">
        <f t="shared" si="0"/>
      </c>
    </row>
    <row r="32" spans="1:7" s="29" customFormat="1" ht="15" customHeight="1">
      <c r="A32" s="905"/>
      <c r="B32" s="906"/>
      <c r="C32" s="907"/>
      <c r="D32" s="908"/>
      <c r="E32" s="875"/>
      <c r="F32" s="875"/>
      <c r="G32" s="872">
        <f t="shared" si="0"/>
      </c>
    </row>
    <row r="33" spans="1:7" s="29" customFormat="1" ht="15" customHeight="1">
      <c r="A33" s="905"/>
      <c r="B33" s="906"/>
      <c r="C33" s="907"/>
      <c r="D33" s="908"/>
      <c r="E33" s="875"/>
      <c r="F33" s="875"/>
      <c r="G33" s="872">
        <f t="shared" si="0"/>
      </c>
    </row>
    <row r="34" spans="1:7" s="29" customFormat="1" ht="15" customHeight="1">
      <c r="A34" s="905"/>
      <c r="B34" s="906"/>
      <c r="C34" s="907"/>
      <c r="D34" s="908"/>
      <c r="E34" s="875"/>
      <c r="F34" s="875"/>
      <c r="G34" s="872">
        <f t="shared" si="0"/>
      </c>
    </row>
    <row r="35" spans="1:7" s="29" customFormat="1" ht="15" customHeight="1">
      <c r="A35" s="905"/>
      <c r="B35" s="906"/>
      <c r="C35" s="907"/>
      <c r="D35" s="908"/>
      <c r="E35" s="875"/>
      <c r="F35" s="875"/>
      <c r="G35" s="872">
        <f t="shared" si="0"/>
      </c>
    </row>
    <row r="36" spans="1:7" s="29" customFormat="1" ht="15" customHeight="1">
      <c r="A36" s="905"/>
      <c r="B36" s="906"/>
      <c r="C36" s="907"/>
      <c r="D36" s="908"/>
      <c r="E36" s="875"/>
      <c r="F36" s="875"/>
      <c r="G36" s="872">
        <f t="shared" si="0"/>
      </c>
    </row>
    <row r="37" spans="1:7" s="29" customFormat="1" ht="15" customHeight="1">
      <c r="A37" s="905"/>
      <c r="B37" s="906"/>
      <c r="C37" s="907"/>
      <c r="D37" s="908"/>
      <c r="E37" s="875"/>
      <c r="F37" s="875"/>
      <c r="G37" s="872">
        <f t="shared" si="0"/>
      </c>
    </row>
    <row r="38" spans="1:7" s="29" customFormat="1" ht="15" customHeight="1">
      <c r="A38" s="905"/>
      <c r="B38" s="906"/>
      <c r="C38" s="907"/>
      <c r="D38" s="908"/>
      <c r="E38" s="875"/>
      <c r="F38" s="875"/>
      <c r="G38" s="872">
        <f t="shared" si="0"/>
      </c>
    </row>
    <row r="39" spans="1:7" s="29" customFormat="1" ht="15" customHeight="1">
      <c r="A39" s="905"/>
      <c r="B39" s="906"/>
      <c r="C39" s="907"/>
      <c r="D39" s="908"/>
      <c r="E39" s="875"/>
      <c r="F39" s="875"/>
      <c r="G39" s="872">
        <f t="shared" si="0"/>
      </c>
    </row>
    <row r="40" spans="1:7" s="29" customFormat="1" ht="15" customHeight="1">
      <c r="A40" s="905"/>
      <c r="B40" s="906"/>
      <c r="C40" s="907"/>
      <c r="D40" s="908"/>
      <c r="E40" s="875"/>
      <c r="F40" s="875"/>
      <c r="G40" s="872">
        <f t="shared" si="0"/>
      </c>
    </row>
    <row r="41" spans="1:7" s="29" customFormat="1" ht="15" customHeight="1">
      <c r="A41" s="905"/>
      <c r="B41" s="906"/>
      <c r="C41" s="907"/>
      <c r="D41" s="908"/>
      <c r="E41" s="875"/>
      <c r="F41" s="875"/>
      <c r="G41" s="872">
        <f t="shared" si="0"/>
      </c>
    </row>
    <row r="42" spans="1:7" s="29" customFormat="1" ht="15" customHeight="1">
      <c r="A42" s="905"/>
      <c r="B42" s="906"/>
      <c r="C42" s="907"/>
      <c r="D42" s="908"/>
      <c r="E42" s="875"/>
      <c r="F42" s="875"/>
      <c r="G42" s="872">
        <f t="shared" si="0"/>
      </c>
    </row>
    <row r="43" spans="1:7" ht="15" customHeight="1">
      <c r="A43" s="905"/>
      <c r="B43" s="906"/>
      <c r="C43" s="907"/>
      <c r="D43" s="908"/>
      <c r="E43" s="875"/>
      <c r="F43" s="875"/>
      <c r="G43" s="872">
        <f t="shared" si="0"/>
      </c>
    </row>
    <row r="44" spans="1:7" ht="15" customHeight="1">
      <c r="A44" s="905"/>
      <c r="B44" s="906"/>
      <c r="C44" s="907"/>
      <c r="D44" s="908"/>
      <c r="E44" s="875"/>
      <c r="F44" s="875"/>
      <c r="G44" s="872">
        <f t="shared" si="0"/>
      </c>
    </row>
    <row r="45" spans="1:7" ht="15" customHeight="1">
      <c r="A45" s="905"/>
      <c r="B45" s="906"/>
      <c r="C45" s="907"/>
      <c r="D45" s="908"/>
      <c r="E45" s="875"/>
      <c r="F45" s="875"/>
      <c r="G45" s="872">
        <f t="shared" si="0"/>
      </c>
    </row>
    <row r="46" spans="1:7" ht="15" customHeight="1">
      <c r="A46" s="905"/>
      <c r="B46" s="906"/>
      <c r="C46" s="907"/>
      <c r="D46" s="908"/>
      <c r="E46" s="875"/>
      <c r="F46" s="875"/>
      <c r="G46" s="872">
        <f t="shared" si="0"/>
      </c>
    </row>
    <row r="47" spans="1:7" ht="15" customHeight="1">
      <c r="A47" s="905"/>
      <c r="B47" s="906"/>
      <c r="C47" s="907"/>
      <c r="D47" s="908"/>
      <c r="E47" s="875"/>
      <c r="F47" s="875"/>
      <c r="G47" s="872">
        <f t="shared" si="0"/>
      </c>
    </row>
    <row r="48" spans="1:7" ht="15" customHeight="1" thickBot="1">
      <c r="A48" s="909"/>
      <c r="B48" s="910"/>
      <c r="C48" s="911"/>
      <c r="D48" s="912"/>
      <c r="E48" s="913"/>
      <c r="F48" s="913"/>
      <c r="G48" s="873">
        <f t="shared" si="0"/>
      </c>
    </row>
    <row r="93" ht="15">
      <c r="A93" s="6" t="s">
        <v>423</v>
      </c>
    </row>
    <row r="94" ht="15">
      <c r="A94" s="6" t="s">
        <v>424</v>
      </c>
    </row>
  </sheetData>
  <sheetProtection password="E2A3" sheet="1" objects="1" scenarios="1"/>
  <mergeCells count="5">
    <mergeCell ref="F7:G7"/>
    <mergeCell ref="F10:G10"/>
    <mergeCell ref="F12:G12"/>
    <mergeCell ref="A7:D7"/>
    <mergeCell ref="A8:D8"/>
  </mergeCells>
  <conditionalFormatting sqref="G16:G48">
    <cfRule type="expression" priority="1" dxfId="0" stopIfTrue="1">
      <formula>"ou($E$17&lt;&gt;0;$F$17&lt;&gt;0)"</formula>
    </cfRule>
  </conditionalFormatting>
  <dataValidations count="1">
    <dataValidation type="list" allowBlank="1" showInputMessage="1" showErrorMessage="1" sqref="E12 E10 E7:E8">
      <formula1>$A$93:$A$94</formula1>
    </dataValidation>
  </dataValidations>
  <printOptions horizontalCentered="1"/>
  <pageMargins left="0.3937007874015748" right="0.1968503937007874" top="1.062992125984252" bottom="0.984251968503937" header="0.3937007874015748" footer="0.5118110236220472"/>
  <pageSetup horizontalDpi="300" verticalDpi="300" orientation="portrait" paperSize="9" scale="85" r:id="rId1"/>
  <headerFooter alignWithMargins="0">
    <oddHeader>&amp;C&amp;"Arial,Gras"&amp;14&amp;A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bestFit="1" customWidth="1"/>
    <col min="2" max="2" width="53.57421875" style="0" customWidth="1"/>
    <col min="3" max="4" width="16.7109375" style="0" customWidth="1"/>
    <col min="9" max="9" width="12.57421875" style="0" bestFit="1" customWidth="1"/>
  </cols>
  <sheetData>
    <row r="1" spans="1:4" ht="23.25">
      <c r="A1" s="475"/>
      <c r="B1" s="452"/>
      <c r="C1" s="490"/>
      <c r="D1" s="493" t="s">
        <v>217</v>
      </c>
    </row>
    <row r="2" spans="1:4" ht="15">
      <c r="A2" s="476"/>
      <c r="B2" s="455"/>
      <c r="C2" s="494"/>
      <c r="D2" s="477"/>
    </row>
    <row r="3" spans="1:4" ht="12.75">
      <c r="A3" s="478" t="s">
        <v>913</v>
      </c>
      <c r="B3" s="473">
        <f>'A1'!$B$6</f>
        <v>0</v>
      </c>
      <c r="C3" s="497" t="s">
        <v>908</v>
      </c>
      <c r="D3" s="479">
        <f>'A1'!C7</f>
        <v>0</v>
      </c>
    </row>
    <row r="4" spans="1:4" ht="12.75">
      <c r="A4" s="478" t="s">
        <v>914</v>
      </c>
      <c r="B4" s="474">
        <f>'A1'!$G$6</f>
        <v>0</v>
      </c>
      <c r="C4" s="499" t="s">
        <v>910</v>
      </c>
      <c r="D4" s="479">
        <f>'A1'!C8</f>
        <v>0</v>
      </c>
    </row>
    <row r="5" spans="1:4" ht="13.5" thickBot="1">
      <c r="A5" s="545"/>
      <c r="B5" s="455"/>
      <c r="C5" s="494"/>
      <c r="D5" s="477"/>
    </row>
    <row r="6" spans="1:4" ht="21" thickBot="1">
      <c r="A6" s="2177" t="s">
        <v>218</v>
      </c>
      <c r="B6" s="2178"/>
      <c r="C6" s="2178"/>
      <c r="D6" s="2179"/>
    </row>
    <row r="7" spans="1:4" ht="20.25">
      <c r="A7" s="553"/>
      <c r="B7" s="554"/>
      <c r="C7" s="554"/>
      <c r="D7" s="555"/>
    </row>
    <row r="8" spans="1:4" ht="20.25">
      <c r="A8" s="541" t="s">
        <v>376</v>
      </c>
      <c r="B8" s="543"/>
      <c r="C8" s="2187"/>
      <c r="D8" s="2188"/>
    </row>
    <row r="9" spans="1:4" ht="21" thickBot="1">
      <c r="A9" s="2180" t="s">
        <v>377</v>
      </c>
      <c r="B9" s="2181"/>
      <c r="C9" s="556"/>
      <c r="D9" s="2123"/>
    </row>
    <row r="10" spans="1:4" ht="15.75" customHeight="1">
      <c r="A10" s="454" t="s">
        <v>243</v>
      </c>
      <c r="B10" s="455"/>
      <c r="C10" s="546"/>
      <c r="D10" s="1804"/>
    </row>
    <row r="11" spans="1:4" ht="15.75" customHeight="1">
      <c r="A11" s="548">
        <f>IF(D10="non","Pourquoi ?","")</f>
      </c>
      <c r="B11" s="2182"/>
      <c r="C11" s="2183"/>
      <c r="D11" s="558"/>
    </row>
    <row r="12" spans="1:4" ht="15.75" customHeight="1">
      <c r="A12" s="551" t="s">
        <v>242</v>
      </c>
      <c r="B12" s="537"/>
      <c r="C12" s="559"/>
      <c r="D12" s="1804"/>
    </row>
    <row r="13" spans="1:4" ht="15.75" customHeight="1">
      <c r="A13" s="505" t="s">
        <v>221</v>
      </c>
      <c r="B13" s="506"/>
      <c r="C13" s="560"/>
      <c r="D13" s="557"/>
    </row>
    <row r="14" spans="1:4" ht="15.75" customHeight="1">
      <c r="A14" s="550"/>
      <c r="B14" s="514" t="s">
        <v>225</v>
      </c>
      <c r="C14" s="561"/>
      <c r="D14" s="1805"/>
    </row>
    <row r="15" spans="1:4" ht="15.75" customHeight="1">
      <c r="A15" s="550"/>
      <c r="B15" s="514" t="s">
        <v>222</v>
      </c>
      <c r="C15" s="561"/>
      <c r="D15" s="1805"/>
    </row>
    <row r="16" spans="1:4" ht="15.75" customHeight="1">
      <c r="A16" s="550"/>
      <c r="B16" s="514" t="s">
        <v>223</v>
      </c>
      <c r="C16" s="561"/>
      <c r="D16" s="1805"/>
    </row>
    <row r="17" spans="1:4" ht="12.75">
      <c r="A17" s="550"/>
      <c r="B17" s="514" t="s">
        <v>224</v>
      </c>
      <c r="C17" s="561"/>
      <c r="D17" s="1805"/>
    </row>
    <row r="18" spans="1:4" ht="12.75">
      <c r="A18" s="550"/>
      <c r="B18" s="514" t="s">
        <v>226</v>
      </c>
      <c r="C18" s="561"/>
      <c r="D18" s="1805"/>
    </row>
    <row r="19" spans="1:4" ht="12.75">
      <c r="A19" s="550"/>
      <c r="B19" s="514" t="s">
        <v>227</v>
      </c>
      <c r="C19" s="1353"/>
      <c r="D19" s="1805"/>
    </row>
    <row r="20" spans="1:4" ht="12.75">
      <c r="A20" s="549"/>
      <c r="B20" s="540" t="s">
        <v>227</v>
      </c>
      <c r="C20" s="1353"/>
      <c r="D20" s="1805"/>
    </row>
    <row r="21" spans="1:4" ht="15.75">
      <c r="A21" s="551" t="s">
        <v>219</v>
      </c>
      <c r="B21" s="537"/>
      <c r="C21" s="536"/>
      <c r="D21" s="1805"/>
    </row>
    <row r="22" spans="1:4" ht="15.75">
      <c r="A22" s="551" t="s">
        <v>220</v>
      </c>
      <c r="B22" s="537"/>
      <c r="C22" s="536"/>
      <c r="D22" s="1805"/>
    </row>
    <row r="23" spans="1:4" ht="12.75">
      <c r="A23" s="569" t="s">
        <v>378</v>
      </c>
      <c r="B23" s="562"/>
      <c r="C23" s="563"/>
      <c r="D23" s="1805"/>
    </row>
    <row r="24" spans="1:4" ht="12.75">
      <c r="A24" s="550"/>
      <c r="B24" s="542">
        <f>IF(D23="oui","Date ?","")</f>
      </c>
      <c r="C24" s="1867"/>
      <c r="D24" s="1353"/>
    </row>
    <row r="25" spans="1:4" ht="12.75">
      <c r="A25" s="549"/>
      <c r="B25" s="564">
        <f>IF(D23="non","VERIFICATION OBLIGATOIRE !!!!!!","")</f>
      </c>
      <c r="C25" s="565"/>
      <c r="D25" s="1353"/>
    </row>
    <row r="26" spans="1:4" ht="15.75">
      <c r="A26" s="569" t="s">
        <v>660</v>
      </c>
      <c r="B26" s="562"/>
      <c r="C26" s="560"/>
      <c r="D26" s="1805"/>
    </row>
    <row r="27" spans="1:4" ht="15.75">
      <c r="A27" s="549"/>
      <c r="B27" s="564">
        <f>IF(D26="non","MISE A JOUR OBLIGATOIRE !!!!!!","")</f>
      </c>
      <c r="C27" s="566"/>
      <c r="D27" s="547"/>
    </row>
    <row r="28" spans="1:5" ht="15.75">
      <c r="A28" s="549" t="s">
        <v>661</v>
      </c>
      <c r="B28" s="540"/>
      <c r="C28" s="535"/>
      <c r="D28" s="1805"/>
      <c r="E28" s="36"/>
    </row>
    <row r="29" spans="1:4" ht="15.75">
      <c r="A29" s="551" t="s">
        <v>662</v>
      </c>
      <c r="B29" s="567"/>
      <c r="C29" s="559"/>
      <c r="D29" s="1805"/>
    </row>
    <row r="30" spans="1:5" ht="12.75">
      <c r="A30" s="551" t="s">
        <v>663</v>
      </c>
      <c r="B30" s="537"/>
      <c r="C30" s="568"/>
      <c r="D30" s="1805"/>
      <c r="E30" s="36"/>
    </row>
    <row r="31" spans="1:5" ht="15.75">
      <c r="A31" s="551" t="s">
        <v>664</v>
      </c>
      <c r="B31" s="537"/>
      <c r="C31" s="559"/>
      <c r="D31" s="1805"/>
      <c r="E31" s="36"/>
    </row>
    <row r="32" spans="1:4" ht="15.75">
      <c r="A32" s="552" t="s">
        <v>248</v>
      </c>
      <c r="B32" s="538"/>
      <c r="C32" s="559"/>
      <c r="D32" s="1805"/>
    </row>
    <row r="33" spans="1:4" ht="12.75">
      <c r="A33" s="2184" t="s">
        <v>246</v>
      </c>
      <c r="B33" s="2185"/>
      <c r="C33" s="2186"/>
      <c r="D33" s="1805"/>
    </row>
    <row r="34" spans="1:4" ht="15.75">
      <c r="A34" s="552" t="s">
        <v>247</v>
      </c>
      <c r="B34" s="538"/>
      <c r="C34" s="559"/>
      <c r="D34" s="1805"/>
    </row>
    <row r="35" spans="1:4" ht="15.75">
      <c r="A35" s="552" t="s">
        <v>379</v>
      </c>
      <c r="B35" s="538"/>
      <c r="C35" s="559"/>
      <c r="D35" s="1805"/>
    </row>
    <row r="36" spans="1:4" ht="15.75">
      <c r="A36" s="570">
        <f>IF(D35="oui"," Lesquelles ?","")</f>
      </c>
      <c r="B36" s="455"/>
      <c r="C36" s="535"/>
      <c r="D36" s="571"/>
    </row>
    <row r="37" spans="1:4" ht="12.75">
      <c r="A37" s="2170"/>
      <c r="B37" s="2171"/>
      <c r="C37" s="2171"/>
      <c r="D37" s="574"/>
    </row>
    <row r="38" spans="1:4" ht="12.75">
      <c r="A38" s="2172"/>
      <c r="B38" s="2148"/>
      <c r="C38" s="2148"/>
      <c r="D38" s="574"/>
    </row>
    <row r="39" spans="1:4" ht="12.75">
      <c r="A39" s="2172"/>
      <c r="B39" s="2148"/>
      <c r="C39" s="2148"/>
      <c r="D39" s="574"/>
    </row>
    <row r="40" spans="1:4" ht="12.75">
      <c r="A40" s="2173"/>
      <c r="B40" s="2174"/>
      <c r="C40" s="2174"/>
      <c r="D40" s="574"/>
    </row>
    <row r="41" spans="1:4" ht="12.75">
      <c r="A41" s="575"/>
      <c r="B41" s="576"/>
      <c r="C41" s="576"/>
      <c r="D41" s="574"/>
    </row>
    <row r="42" spans="1:4" ht="15.75">
      <c r="A42" s="534"/>
      <c r="B42" s="455"/>
      <c r="C42" s="577"/>
      <c r="D42" s="557"/>
    </row>
    <row r="43" spans="1:7" ht="15">
      <c r="A43" s="2175" t="str">
        <f>IF(OR(D9="",D10="",D12="",D14="",D15="",D16="",D17="",D18="",D19="",D20="",D21="",D22="",D23="",D26="",D28="",D29="",D30="",D31="",D32="",D33="",D34="",D35=""),"vous n'avez pas répondu à toutes les questions de cette feuille !!!","")</f>
        <v>vous n'avez pas répondu à toutes les questions de cette feuille !!!</v>
      </c>
      <c r="B43" s="2176"/>
      <c r="C43" s="2176"/>
      <c r="D43" s="572"/>
      <c r="E43" s="525"/>
      <c r="F43" s="525"/>
      <c r="G43" s="525"/>
    </row>
    <row r="44" spans="1:4" ht="16.5" thickBot="1">
      <c r="A44" s="539"/>
      <c r="B44" s="532"/>
      <c r="C44" s="578"/>
      <c r="D44" s="573"/>
    </row>
    <row r="62" ht="12.75">
      <c r="A62" t="s">
        <v>307</v>
      </c>
    </row>
    <row r="63" ht="12.75">
      <c r="A63" t="s">
        <v>315</v>
      </c>
    </row>
    <row r="64" ht="12.75">
      <c r="A64" t="s">
        <v>375</v>
      </c>
    </row>
    <row r="65" ht="12.75">
      <c r="A65" t="s">
        <v>659</v>
      </c>
    </row>
    <row r="72" ht="12.75">
      <c r="A72" t="s">
        <v>307</v>
      </c>
    </row>
    <row r="73" ht="12.75">
      <c r="A73" t="s">
        <v>315</v>
      </c>
    </row>
    <row r="74" ht="12.75">
      <c r="A74" t="s">
        <v>375</v>
      </c>
    </row>
    <row r="77" ht="12.75">
      <c r="A77" t="s">
        <v>359</v>
      </c>
    </row>
    <row r="78" ht="12.75">
      <c r="A78" t="s">
        <v>340</v>
      </c>
    </row>
    <row r="79" ht="12.75">
      <c r="A79" t="s">
        <v>309</v>
      </c>
    </row>
    <row r="80" ht="12.75">
      <c r="A80" t="s">
        <v>341</v>
      </c>
    </row>
    <row r="81" ht="12.75">
      <c r="A81" t="s">
        <v>245</v>
      </c>
    </row>
    <row r="82" ht="12.75">
      <c r="A82" t="s">
        <v>342</v>
      </c>
    </row>
    <row r="83" ht="12.75">
      <c r="A83" t="s">
        <v>343</v>
      </c>
    </row>
    <row r="84" ht="12.75">
      <c r="A84" t="s">
        <v>668</v>
      </c>
    </row>
    <row r="85" ht="12.75">
      <c r="A85" t="s">
        <v>669</v>
      </c>
    </row>
    <row r="86" ht="12.75">
      <c r="A86" t="s">
        <v>360</v>
      </c>
    </row>
  </sheetData>
  <sheetProtection password="E2A3" sheet="1" objects="1" scenarios="1"/>
  <mergeCells count="7">
    <mergeCell ref="A37:C40"/>
    <mergeCell ref="A43:C43"/>
    <mergeCell ref="A6:D6"/>
    <mergeCell ref="A9:B9"/>
    <mergeCell ref="B11:C11"/>
    <mergeCell ref="A33:C33"/>
    <mergeCell ref="C8:D8"/>
  </mergeCells>
  <conditionalFormatting sqref="B11:C11">
    <cfRule type="expression" priority="1" dxfId="0" stopIfTrue="1">
      <formula>$D$10="non"</formula>
    </cfRule>
  </conditionalFormatting>
  <conditionalFormatting sqref="C24">
    <cfRule type="expression" priority="2" dxfId="0" stopIfTrue="1">
      <formula>$D$23="oui"</formula>
    </cfRule>
  </conditionalFormatting>
  <conditionalFormatting sqref="C19:D19 D24:D25">
    <cfRule type="expression" priority="3" dxfId="0" stopIfTrue="1">
      <formula>$D$19="oui"</formula>
    </cfRule>
  </conditionalFormatting>
  <conditionalFormatting sqref="C20">
    <cfRule type="expression" priority="4" dxfId="0" stopIfTrue="1">
      <formula>$D$20="oui"</formula>
    </cfRule>
  </conditionalFormatting>
  <conditionalFormatting sqref="A37:C40">
    <cfRule type="expression" priority="5" dxfId="32" stopIfTrue="1">
      <formula>$D$35="oui"</formula>
    </cfRule>
  </conditionalFormatting>
  <dataValidations count="5">
    <dataValidation allowBlank="1" showInputMessage="1" showErrorMessage="1" prompt="Répondre &quot;oui&quot;, &quot;non&quot;, &quot;SO&quot; pour sans objet&#10;" sqref="C21:C22 C26:C29 C34:C36 C31:C32 D42 D44"/>
    <dataValidation type="list" allowBlank="1" showInputMessage="1" showErrorMessage="1" sqref="D9:D10 D12 D35:D36">
      <formula1>$A$72:$A$73</formula1>
    </dataValidation>
    <dataValidation type="list" allowBlank="1" showInputMessage="1" showErrorMessage="1" sqref="D14:D23 D27 D31:D34">
      <formula1>$A$72:$A$74</formula1>
    </dataValidation>
    <dataValidation type="list" allowBlank="1" showInputMessage="1" showErrorMessage="1" sqref="D26 D28:D30">
      <formula1>$A$62:$A$65</formula1>
    </dataValidation>
    <dataValidation type="list" allowBlank="1" showInputMessage="1" showErrorMessage="1" sqref="C8:D8">
      <formula1>$A$77:$A$86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&amp;C&amp;"Arial,Gras"&amp;14&amp;A</oddHeader>
    <oddFooter>&amp;C&amp;F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2" max="2" width="61.140625" style="0" customWidth="1"/>
    <col min="3" max="4" width="15.28125" style="0" customWidth="1"/>
  </cols>
  <sheetData>
    <row r="1" spans="1:5" ht="23.25">
      <c r="A1" s="47"/>
      <c r="B1" s="31"/>
      <c r="C1" s="1524" t="s">
        <v>553</v>
      </c>
      <c r="D1" s="1373" t="s">
        <v>315</v>
      </c>
      <c r="E1" s="380" t="s">
        <v>979</v>
      </c>
    </row>
    <row r="2" spans="1:5" ht="15">
      <c r="A2" s="48"/>
      <c r="B2" s="22"/>
      <c r="C2" s="22"/>
      <c r="D2" s="64" t="s">
        <v>550</v>
      </c>
      <c r="E2" s="1303" t="s">
        <v>551</v>
      </c>
    </row>
    <row r="3" spans="1:5" ht="12.75">
      <c r="A3" s="34" t="s">
        <v>913</v>
      </c>
      <c r="B3" s="35">
        <f>'A1'!$B$6</f>
        <v>0</v>
      </c>
      <c r="C3" s="35"/>
      <c r="D3" s="64" t="s">
        <v>908</v>
      </c>
      <c r="E3" s="38">
        <f>'A1'!$C$7</f>
        <v>0</v>
      </c>
    </row>
    <row r="4" spans="1:5" ht="12.75">
      <c r="A4" s="34" t="s">
        <v>914</v>
      </c>
      <c r="B4" s="39">
        <f>'A1'!$G$6</f>
        <v>0</v>
      </c>
      <c r="C4" s="39"/>
      <c r="D4" s="106" t="s">
        <v>910</v>
      </c>
      <c r="E4" s="102">
        <f>'A1'!$C$8</f>
        <v>0</v>
      </c>
    </row>
    <row r="5" spans="1:5" ht="12.75">
      <c r="A5" s="49"/>
      <c r="B5" s="43"/>
      <c r="C5" s="44"/>
      <c r="D5" s="45"/>
      <c r="E5" s="46"/>
    </row>
    <row r="6" spans="1:5" ht="20.25">
      <c r="A6" s="236" t="s">
        <v>980</v>
      </c>
      <c r="B6" s="237"/>
      <c r="C6" s="237"/>
      <c r="D6" s="237"/>
      <c r="E6" s="238"/>
    </row>
    <row r="10" spans="2:4" s="29" customFormat="1" ht="23.25" customHeight="1">
      <c r="B10" s="194"/>
      <c r="C10" s="2" t="s">
        <v>210</v>
      </c>
      <c r="D10" s="2" t="s">
        <v>211</v>
      </c>
    </row>
    <row r="11" spans="2:4" s="29" customFormat="1" ht="15">
      <c r="B11" s="1210" t="s">
        <v>212</v>
      </c>
      <c r="C11" s="1677"/>
      <c r="D11" s="1677"/>
    </row>
    <row r="12" spans="2:4" s="29" customFormat="1" ht="14.25">
      <c r="B12" s="1682"/>
      <c r="C12" s="1678"/>
      <c r="D12" s="1678"/>
    </row>
    <row r="13" spans="2:4" s="29" customFormat="1" ht="14.25">
      <c r="B13" s="1682"/>
      <c r="C13" s="1678"/>
      <c r="D13" s="1678"/>
    </row>
    <row r="14" spans="2:4" s="29" customFormat="1" ht="14.25">
      <c r="B14" s="1682"/>
      <c r="C14" s="1678"/>
      <c r="D14" s="1678"/>
    </row>
    <row r="15" spans="2:4" s="29" customFormat="1" ht="14.25">
      <c r="B15" s="1682"/>
      <c r="C15" s="1678"/>
      <c r="D15" s="1678"/>
    </row>
    <row r="16" spans="2:4" s="29" customFormat="1" ht="14.25">
      <c r="B16" s="1682"/>
      <c r="C16" s="1678"/>
      <c r="D16" s="1678"/>
    </row>
    <row r="17" spans="2:4" s="29" customFormat="1" ht="14.25">
      <c r="B17" s="1682"/>
      <c r="C17" s="1678"/>
      <c r="D17" s="1678"/>
    </row>
    <row r="18" spans="2:4" s="29" customFormat="1" ht="14.25">
      <c r="B18" s="1682"/>
      <c r="C18" s="1678"/>
      <c r="D18" s="1678"/>
    </row>
    <row r="19" spans="2:4" s="29" customFormat="1" ht="14.25">
      <c r="B19" s="1682"/>
      <c r="C19" s="1678"/>
      <c r="D19" s="1678"/>
    </row>
    <row r="20" spans="2:4" s="29" customFormat="1" ht="14.25">
      <c r="B20" s="1683"/>
      <c r="C20" s="1679"/>
      <c r="D20" s="1679"/>
    </row>
    <row r="21" spans="2:4" s="29" customFormat="1" ht="14.25">
      <c r="B21" s="1683"/>
      <c r="C21" s="1679"/>
      <c r="D21" s="1679"/>
    </row>
    <row r="22" spans="2:4" s="29" customFormat="1" ht="14.25">
      <c r="B22" s="1683"/>
      <c r="C22" s="1679"/>
      <c r="D22" s="1679"/>
    </row>
    <row r="23" spans="2:4" s="29" customFormat="1" ht="14.25">
      <c r="B23" s="1683"/>
      <c r="C23" s="1679"/>
      <c r="D23" s="1679"/>
    </row>
    <row r="24" spans="2:4" s="29" customFormat="1" ht="14.25">
      <c r="B24" s="1683"/>
      <c r="C24" s="1679"/>
      <c r="D24" s="1679"/>
    </row>
    <row r="25" spans="2:4" s="29" customFormat="1" ht="14.25">
      <c r="B25" s="1683"/>
      <c r="C25" s="1679"/>
      <c r="D25" s="1679"/>
    </row>
    <row r="26" spans="2:4" s="29" customFormat="1" ht="14.25">
      <c r="B26" s="1683"/>
      <c r="C26" s="1679"/>
      <c r="D26" s="1679"/>
    </row>
    <row r="27" spans="2:4" s="29" customFormat="1" ht="14.25">
      <c r="B27" s="1683"/>
      <c r="C27" s="1679"/>
      <c r="D27" s="1679"/>
    </row>
    <row r="28" spans="2:4" s="29" customFormat="1" ht="14.25">
      <c r="B28" s="1683"/>
      <c r="C28" s="1679"/>
      <c r="D28" s="1679"/>
    </row>
    <row r="29" spans="2:4" s="29" customFormat="1" ht="15">
      <c r="B29" s="1574" t="s">
        <v>213</v>
      </c>
      <c r="C29" s="1680"/>
      <c r="D29" s="1680"/>
    </row>
    <row r="30" spans="2:4" s="29" customFormat="1" ht="14.25">
      <c r="B30" s="1682"/>
      <c r="C30" s="1679"/>
      <c r="D30" s="1679"/>
    </row>
    <row r="31" spans="2:4" s="29" customFormat="1" ht="14.25">
      <c r="B31" s="1682"/>
      <c r="C31" s="1679"/>
      <c r="D31" s="1679"/>
    </row>
    <row r="32" spans="2:4" s="29" customFormat="1" ht="14.25">
      <c r="B32" s="1682"/>
      <c r="C32" s="1679"/>
      <c r="D32" s="1679"/>
    </row>
    <row r="33" spans="2:4" s="29" customFormat="1" ht="14.25">
      <c r="B33" s="1682"/>
      <c r="C33" s="1679"/>
      <c r="D33" s="1679"/>
    </row>
    <row r="34" spans="2:4" s="29" customFormat="1" ht="14.25">
      <c r="B34" s="1682"/>
      <c r="C34" s="1679"/>
      <c r="D34" s="1679"/>
    </row>
    <row r="35" spans="2:4" s="29" customFormat="1" ht="14.25">
      <c r="B35" s="1682"/>
      <c r="C35" s="1679"/>
      <c r="D35" s="1679"/>
    </row>
    <row r="36" spans="2:4" s="29" customFormat="1" ht="14.25">
      <c r="B36" s="1682"/>
      <c r="C36" s="1679"/>
      <c r="D36" s="1679"/>
    </row>
    <row r="37" spans="2:4" s="29" customFormat="1" ht="14.25">
      <c r="B37" s="1682"/>
      <c r="C37" s="1679"/>
      <c r="D37" s="1679"/>
    </row>
    <row r="38" spans="2:4" s="29" customFormat="1" ht="14.25">
      <c r="B38" s="1682"/>
      <c r="C38" s="1679"/>
      <c r="D38" s="1679"/>
    </row>
    <row r="39" spans="2:4" s="29" customFormat="1" ht="14.25">
      <c r="B39" s="1682"/>
      <c r="C39" s="1679"/>
      <c r="D39" s="1679"/>
    </row>
    <row r="40" spans="2:4" s="29" customFormat="1" ht="14.25">
      <c r="B40" s="1682"/>
      <c r="C40" s="1679"/>
      <c r="D40" s="1679"/>
    </row>
    <row r="41" spans="2:4" s="29" customFormat="1" ht="14.25">
      <c r="B41" s="1682"/>
      <c r="C41" s="1679"/>
      <c r="D41" s="1679"/>
    </row>
    <row r="42" spans="2:4" s="29" customFormat="1" ht="14.25">
      <c r="B42" s="1682"/>
      <c r="C42" s="1679"/>
      <c r="D42" s="1679"/>
    </row>
    <row r="43" spans="2:4" s="29" customFormat="1" ht="14.25">
      <c r="B43" s="1682"/>
      <c r="C43" s="1679"/>
      <c r="D43" s="1679"/>
    </row>
    <row r="44" spans="2:4" s="29" customFormat="1" ht="14.25">
      <c r="B44" s="1682"/>
      <c r="C44" s="1679"/>
      <c r="D44" s="1679"/>
    </row>
    <row r="45" spans="2:4" s="29" customFormat="1" ht="14.25">
      <c r="B45" s="1575" t="s">
        <v>524</v>
      </c>
      <c r="C45" s="1680"/>
      <c r="D45" s="1680"/>
    </row>
    <row r="46" spans="2:4" s="29" customFormat="1" ht="14.25">
      <c r="B46" s="1684"/>
      <c r="C46" s="1679"/>
      <c r="D46" s="1679"/>
    </row>
    <row r="47" spans="2:4" s="29" customFormat="1" ht="14.25">
      <c r="B47" s="1684"/>
      <c r="C47" s="1679"/>
      <c r="D47" s="1679"/>
    </row>
    <row r="48" spans="2:4" s="29" customFormat="1" ht="14.25">
      <c r="B48" s="1684"/>
      <c r="C48" s="1679"/>
      <c r="D48" s="1679"/>
    </row>
    <row r="49" spans="2:4" s="29" customFormat="1" ht="14.25">
      <c r="B49" s="1684"/>
      <c r="C49" s="1679"/>
      <c r="D49" s="1679"/>
    </row>
    <row r="50" spans="2:4" s="29" customFormat="1" ht="14.25">
      <c r="B50" s="1684"/>
      <c r="C50" s="1679"/>
      <c r="D50" s="1679"/>
    </row>
    <row r="51" spans="2:4" s="29" customFormat="1" ht="15.75" customHeight="1">
      <c r="B51" s="1684"/>
      <c r="C51" s="1679"/>
      <c r="D51" s="1679"/>
    </row>
    <row r="52" spans="2:4" s="29" customFormat="1" ht="14.25">
      <c r="B52" s="1685"/>
      <c r="C52" s="1681"/>
      <c r="D52" s="1681"/>
    </row>
    <row r="53" spans="2:4" s="29" customFormat="1" ht="18" customHeight="1">
      <c r="B53" s="231" t="s">
        <v>1051</v>
      </c>
      <c r="C53" s="1674">
        <f>SUM(C11:C52)</f>
        <v>0</v>
      </c>
      <c r="D53" s="1674">
        <f>SUM(D11:D52)</f>
        <v>0</v>
      </c>
    </row>
    <row r="54" spans="2:4" ht="39" customHeight="1">
      <c r="B54" s="232" t="s">
        <v>214</v>
      </c>
      <c r="C54" s="1675" t="s">
        <v>215</v>
      </c>
      <c r="D54" s="1676">
        <f>IF(D53&gt;C53,D53-C53,"")</f>
      </c>
    </row>
    <row r="55" spans="3:5" ht="18" customHeight="1">
      <c r="C55" s="1676">
        <f>IF(C53&gt;D53,C53-D53,"")</f>
      </c>
      <c r="D55" s="1675" t="s">
        <v>216</v>
      </c>
      <c r="E55" s="3"/>
    </row>
  </sheetData>
  <sheetProtection password="E2A3" sheet="1" objects="1" scenarios="1"/>
  <printOptions/>
  <pageMargins left="0.7874015748031497" right="0.7874015748031497" top="0.9448818897637796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&amp;C&amp;"Arial,Gras"&amp;14&amp;A</oddHeader>
    <oddFooter>&amp;C&amp;F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115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34.7109375" style="11" customWidth="1"/>
    <col min="2" max="2" width="20.57421875" style="26" customWidth="1"/>
    <col min="3" max="5" width="12.7109375" style="26" customWidth="1"/>
  </cols>
  <sheetData>
    <row r="1" spans="1:5" ht="23.25">
      <c r="A1" s="451"/>
      <c r="B1" s="452"/>
      <c r="C1" s="1499" t="s">
        <v>553</v>
      </c>
      <c r="D1" s="1361" t="s">
        <v>315</v>
      </c>
      <c r="E1" s="453" t="s">
        <v>981</v>
      </c>
    </row>
    <row r="2" spans="1:5" ht="12.75">
      <c r="A2" s="454"/>
      <c r="B2" s="455"/>
      <c r="C2" s="455"/>
      <c r="D2" s="64" t="s">
        <v>550</v>
      </c>
      <c r="E2" s="1304" t="s">
        <v>551</v>
      </c>
    </row>
    <row r="3" spans="1:5" ht="12.75">
      <c r="A3" s="478" t="s">
        <v>913</v>
      </c>
      <c r="B3" s="473">
        <f>'A1'!B6:C6</f>
        <v>0</v>
      </c>
      <c r="C3" s="473"/>
      <c r="D3" s="497" t="s">
        <v>908</v>
      </c>
      <c r="E3" s="515">
        <f>'A1'!C7</f>
        <v>0</v>
      </c>
    </row>
    <row r="4" spans="1:5" ht="16.5">
      <c r="A4" s="478" t="s">
        <v>914</v>
      </c>
      <c r="B4" s="474">
        <f>'A1'!G6</f>
        <v>0</v>
      </c>
      <c r="C4" s="474"/>
      <c r="D4" s="499" t="s">
        <v>910</v>
      </c>
      <c r="E4" s="1276">
        <f>'A1'!C8</f>
        <v>0</v>
      </c>
    </row>
    <row r="5" spans="1:5" ht="20.25">
      <c r="A5" s="483" t="s">
        <v>982</v>
      </c>
      <c r="B5" s="484"/>
      <c r="C5" s="484"/>
      <c r="D5" s="484"/>
      <c r="E5" s="588"/>
    </row>
    <row r="6" spans="1:5" ht="20.25">
      <c r="A6" s="747"/>
      <c r="B6" s="721"/>
      <c r="C6" s="721"/>
      <c r="D6" s="721"/>
      <c r="E6" s="748"/>
    </row>
    <row r="7" spans="1:5" ht="20.25">
      <c r="A7" s="1931" t="s">
        <v>706</v>
      </c>
      <c r="B7" s="721"/>
      <c r="C7" s="721"/>
      <c r="D7" s="721"/>
      <c r="E7" s="748"/>
    </row>
    <row r="8" spans="1:5" ht="20.25">
      <c r="A8" s="2487"/>
      <c r="B8" s="2488"/>
      <c r="C8" s="2488"/>
      <c r="D8" s="2488"/>
      <c r="E8" s="748"/>
    </row>
    <row r="9" spans="1:5" ht="20.25">
      <c r="A9" s="1932">
        <f>IF(A8="Non applicable","Pourquoi Non applicable ?","")</f>
      </c>
      <c r="B9" s="721"/>
      <c r="C9" s="721"/>
      <c r="D9" s="721"/>
      <c r="E9" s="748"/>
    </row>
    <row r="10" spans="1:5" ht="20.25" customHeight="1">
      <c r="A10" s="2489"/>
      <c r="B10" s="2490"/>
      <c r="C10" s="2490"/>
      <c r="D10" s="2490"/>
      <c r="E10" s="2491"/>
    </row>
    <row r="11" spans="1:5" ht="13.5" thickBot="1">
      <c r="A11" s="2492"/>
      <c r="B11" s="2493"/>
      <c r="C11" s="2493"/>
      <c r="D11" s="2493"/>
      <c r="E11" s="2494"/>
    </row>
    <row r="12" spans="1:5" s="29" customFormat="1" ht="19.5" customHeight="1">
      <c r="A12" s="1277"/>
      <c r="B12" s="1278" t="s">
        <v>1051</v>
      </c>
      <c r="C12" s="1279" t="s">
        <v>544</v>
      </c>
      <c r="D12" s="1280"/>
      <c r="E12" s="1281"/>
    </row>
    <row r="13" spans="1:5" s="29" customFormat="1" ht="15" customHeight="1" thickBot="1">
      <c r="A13" s="1282"/>
      <c r="B13" s="1283" t="s">
        <v>533</v>
      </c>
      <c r="C13" s="1259"/>
      <c r="D13" s="1260"/>
      <c r="E13" s="1261"/>
    </row>
    <row r="14" spans="1:5" s="176" customFormat="1" ht="24.75" customHeight="1">
      <c r="A14" s="1284" t="s">
        <v>543</v>
      </c>
      <c r="B14" s="1285">
        <f>SUM(C14:E14)</f>
        <v>0</v>
      </c>
      <c r="C14" s="1262"/>
      <c r="D14" s="1262"/>
      <c r="E14" s="1263"/>
    </row>
    <row r="15" spans="1:5" s="176" customFormat="1" ht="24.75" customHeight="1">
      <c r="A15" s="1286" t="s">
        <v>542</v>
      </c>
      <c r="B15" s="1287">
        <f>SUM(C15:E15)</f>
        <v>0</v>
      </c>
      <c r="C15" s="1287">
        <f>C14*(1+C13)</f>
        <v>0</v>
      </c>
      <c r="D15" s="1287">
        <f>D14*(1+D13)</f>
        <v>0</v>
      </c>
      <c r="E15" s="1288">
        <f>E14*(1+E13)</f>
        <v>0</v>
      </c>
    </row>
    <row r="16" spans="1:5" s="176" customFormat="1" ht="24.75" customHeight="1">
      <c r="A16" s="1286"/>
      <c r="B16" s="1287"/>
      <c r="C16" s="1287"/>
      <c r="D16" s="1287"/>
      <c r="E16" s="1288"/>
    </row>
    <row r="17" spans="1:5" s="176" customFormat="1" ht="24.75" customHeight="1">
      <c r="A17" s="1286" t="s">
        <v>534</v>
      </c>
      <c r="B17" s="1287">
        <f>SUM(C17:E17)</f>
        <v>0</v>
      </c>
      <c r="C17" s="1264"/>
      <c r="D17" s="1264"/>
      <c r="E17" s="1265"/>
    </row>
    <row r="18" spans="1:5" s="176" customFormat="1" ht="24.75" customHeight="1">
      <c r="A18" s="1286" t="s">
        <v>545</v>
      </c>
      <c r="B18" s="1287">
        <f>SUM(C18:E18)</f>
        <v>0</v>
      </c>
      <c r="C18" s="1264"/>
      <c r="D18" s="1264"/>
      <c r="E18" s="1265"/>
    </row>
    <row r="19" spans="1:5" s="176" customFormat="1" ht="24.75" customHeight="1">
      <c r="A19" s="1286" t="s">
        <v>546</v>
      </c>
      <c r="B19" s="1287">
        <f>SUM(C19:E19)</f>
        <v>0</v>
      </c>
      <c r="C19" s="1264"/>
      <c r="D19" s="1264"/>
      <c r="E19" s="1265"/>
    </row>
    <row r="20" spans="1:5" s="1258" customFormat="1" ht="34.5" customHeight="1">
      <c r="A20" s="1289" t="s">
        <v>547</v>
      </c>
      <c r="B20" s="1287">
        <f>SUM(C20:E20)</f>
        <v>0</v>
      </c>
      <c r="C20" s="1266"/>
      <c r="D20" s="1266"/>
      <c r="E20" s="1267"/>
    </row>
    <row r="21" spans="1:5" s="176" customFormat="1" ht="24.75" customHeight="1">
      <c r="A21" s="1286" t="s">
        <v>535</v>
      </c>
      <c r="B21" s="1287">
        <f>SUM(C21:E21)</f>
        <v>0</v>
      </c>
      <c r="C21" s="1287">
        <f>SUM(C17:C20)</f>
        <v>0</v>
      </c>
      <c r="D21" s="1287">
        <f>SUM(D17:D20)</f>
        <v>0</v>
      </c>
      <c r="E21" s="1288">
        <f>SUM(E17:E20)</f>
        <v>0</v>
      </c>
    </row>
    <row r="22" spans="1:5" s="177" customFormat="1" ht="10.5" customHeight="1" thickBot="1">
      <c r="A22" s="1286"/>
      <c r="B22" s="1290"/>
      <c r="C22" s="1290"/>
      <c r="D22" s="1290"/>
      <c r="E22" s="1291"/>
    </row>
    <row r="23" spans="1:5" s="176" customFormat="1" ht="15" customHeight="1" thickTop="1">
      <c r="A23" s="1286" t="s">
        <v>541</v>
      </c>
      <c r="B23" s="1285">
        <f>B14-B21</f>
        <v>0</v>
      </c>
      <c r="C23" s="1285">
        <f>C14-C21</f>
        <v>0</v>
      </c>
      <c r="D23" s="1285">
        <f>D14-D21</f>
        <v>0</v>
      </c>
      <c r="E23" s="1292">
        <f>E14-E21</f>
        <v>0</v>
      </c>
    </row>
    <row r="24" spans="1:5" s="176" customFormat="1" ht="15" customHeight="1">
      <c r="A24" s="1286" t="s">
        <v>548</v>
      </c>
      <c r="B24" s="1293">
        <f>IF(B23&gt;0,B23/B14,"")</f>
      </c>
      <c r="C24" s="1293">
        <f>IF(C23&gt;0,C23/C14,"")</f>
      </c>
      <c r="D24" s="1293">
        <f>IF(D23&gt;0,D23/D14,"")</f>
      </c>
      <c r="E24" s="1294">
        <f>IF(E23&gt;0,E23/E14,"")</f>
      </c>
    </row>
    <row r="25" spans="1:5" s="1257" customFormat="1" ht="15" customHeight="1">
      <c r="A25" s="1295" t="s">
        <v>536</v>
      </c>
      <c r="B25" s="1268"/>
      <c r="C25" s="1268"/>
      <c r="D25" s="1268"/>
      <c r="E25" s="1269"/>
    </row>
    <row r="26" spans="1:5" s="1257" customFormat="1" ht="15" customHeight="1">
      <c r="A26" s="1295" t="s">
        <v>537</v>
      </c>
      <c r="B26" s="1268"/>
      <c r="C26" s="1268"/>
      <c r="D26" s="1268"/>
      <c r="E26" s="1269"/>
    </row>
    <row r="27" spans="1:5" s="1257" customFormat="1" ht="15" customHeight="1">
      <c r="A27" s="1295"/>
      <c r="B27" s="1296"/>
      <c r="C27" s="1296"/>
      <c r="D27" s="1296"/>
      <c r="E27" s="1297"/>
    </row>
    <row r="28" spans="1:5" s="177" customFormat="1" ht="15" customHeight="1">
      <c r="A28" s="1286" t="s">
        <v>538</v>
      </c>
      <c r="B28" s="1298">
        <f>IF(B15&gt;0,+B14/B21,"")</f>
      </c>
      <c r="C28" s="1298">
        <f>IF(C15&gt;0,+C14/C21,"")</f>
      </c>
      <c r="D28" s="1298">
        <f>IF(D15&gt;0,+D14/D21,"")</f>
      </c>
      <c r="E28" s="1299">
        <f>IF(E15&gt;0,+E14/E21,"")</f>
      </c>
    </row>
    <row r="29" spans="1:5" s="1257" customFormat="1" ht="15" customHeight="1">
      <c r="A29" s="1295" t="s">
        <v>539</v>
      </c>
      <c r="B29" s="1270"/>
      <c r="C29" s="1270"/>
      <c r="D29" s="1270"/>
      <c r="E29" s="1271"/>
    </row>
    <row r="30" spans="1:5" s="1257" customFormat="1" ht="15" customHeight="1">
      <c r="A30" s="1295" t="s">
        <v>540</v>
      </c>
      <c r="B30" s="1270"/>
      <c r="C30" s="1270"/>
      <c r="D30" s="1270"/>
      <c r="E30" s="1271"/>
    </row>
    <row r="31" spans="1:5" s="176" customFormat="1" ht="15" customHeight="1">
      <c r="A31" s="1286"/>
      <c r="B31" s="1300"/>
      <c r="C31" s="1300"/>
      <c r="D31" s="1300"/>
      <c r="E31" s="1301"/>
    </row>
    <row r="32" spans="1:5" s="29" customFormat="1" ht="15" customHeight="1">
      <c r="A32" s="1286" t="s">
        <v>549</v>
      </c>
      <c r="B32" s="1298">
        <f>IF(B15&gt;0,+B15/B21,"")</f>
      </c>
      <c r="C32" s="1298">
        <f>IF(C15&gt;0,+C15/C21,"")</f>
      </c>
      <c r="D32" s="1298">
        <f>IF(D15&gt;0,+D15/D21,"")</f>
      </c>
      <c r="E32" s="1299">
        <f>IF(E15&gt;0,+E15/E21,"")</f>
      </c>
    </row>
    <row r="33" spans="1:5" s="29" customFormat="1" ht="15" customHeight="1">
      <c r="A33" s="1295" t="s">
        <v>539</v>
      </c>
      <c r="B33" s="1270"/>
      <c r="C33" s="1270"/>
      <c r="D33" s="1270"/>
      <c r="E33" s="1271"/>
    </row>
    <row r="34" spans="1:5" s="29" customFormat="1" ht="15" customHeight="1">
      <c r="A34" s="1295" t="s">
        <v>540</v>
      </c>
      <c r="B34" s="1270"/>
      <c r="C34" s="1270"/>
      <c r="D34" s="1270"/>
      <c r="E34" s="1271"/>
    </row>
    <row r="35" spans="1:5" s="29" customFormat="1" ht="24" customHeight="1">
      <c r="A35" s="2484" t="s">
        <v>523</v>
      </c>
      <c r="B35" s="2485"/>
      <c r="C35" s="2485"/>
      <c r="D35" s="2485"/>
      <c r="E35" s="2486"/>
    </row>
    <row r="36" spans="1:5" s="29" customFormat="1" ht="14.25">
      <c r="A36" s="1162"/>
      <c r="B36" s="1272"/>
      <c r="C36" s="1272"/>
      <c r="D36" s="1272"/>
      <c r="E36" s="1273"/>
    </row>
    <row r="37" spans="1:5" s="29" customFormat="1" ht="14.25">
      <c r="A37" s="1162"/>
      <c r="B37" s="1272"/>
      <c r="C37" s="1272"/>
      <c r="D37" s="1272"/>
      <c r="E37" s="1273"/>
    </row>
    <row r="38" spans="1:5" s="29" customFormat="1" ht="14.25">
      <c r="A38" s="1162"/>
      <c r="B38" s="1272"/>
      <c r="C38" s="1272"/>
      <c r="D38" s="1272"/>
      <c r="E38" s="1273"/>
    </row>
    <row r="39" spans="1:5" s="29" customFormat="1" ht="14.25">
      <c r="A39" s="1162"/>
      <c r="B39" s="1272"/>
      <c r="C39" s="1272"/>
      <c r="D39" s="1272"/>
      <c r="E39" s="1273"/>
    </row>
    <row r="40" spans="1:5" s="29" customFormat="1" ht="15" thickBot="1">
      <c r="A40" s="1163"/>
      <c r="B40" s="1274"/>
      <c r="C40" s="1274"/>
      <c r="D40" s="1274"/>
      <c r="E40" s="1275"/>
    </row>
    <row r="41" spans="1:5" s="29" customFormat="1" ht="14.25">
      <c r="A41" s="728"/>
      <c r="B41" s="1302"/>
      <c r="C41" s="1302"/>
      <c r="D41" s="1302"/>
      <c r="E41" s="1302"/>
    </row>
    <row r="42" spans="1:5" s="29" customFormat="1" ht="14.25">
      <c r="A42" s="54"/>
      <c r="B42" s="155"/>
      <c r="C42" s="155"/>
      <c r="D42" s="155"/>
      <c r="E42" s="155"/>
    </row>
    <row r="43" spans="1:5" s="29" customFormat="1" ht="14.25">
      <c r="A43" s="54"/>
      <c r="B43" s="155"/>
      <c r="C43" s="155"/>
      <c r="D43" s="155"/>
      <c r="E43" s="155"/>
    </row>
    <row r="44" spans="1:5" s="29" customFormat="1" ht="14.25">
      <c r="A44" s="54"/>
      <c r="B44" s="155"/>
      <c r="C44" s="155"/>
      <c r="D44" s="155"/>
      <c r="E44" s="155"/>
    </row>
    <row r="45" spans="1:5" s="29" customFormat="1" ht="14.25">
      <c r="A45" s="54"/>
      <c r="B45" s="155"/>
      <c r="C45" s="155"/>
      <c r="D45" s="155"/>
      <c r="E45" s="155"/>
    </row>
    <row r="46" spans="1:5" s="29" customFormat="1" ht="14.25">
      <c r="A46" s="54"/>
      <c r="B46" s="155"/>
      <c r="C46" s="155"/>
      <c r="D46" s="155"/>
      <c r="E46" s="155"/>
    </row>
    <row r="47" spans="1:5" s="29" customFormat="1" ht="14.25">
      <c r="A47" s="54"/>
      <c r="B47" s="155"/>
      <c r="C47" s="155"/>
      <c r="D47" s="155"/>
      <c r="E47" s="155"/>
    </row>
    <row r="48" spans="1:5" s="29" customFormat="1" ht="14.25">
      <c r="A48" s="54"/>
      <c r="B48" s="155"/>
      <c r="C48" s="155"/>
      <c r="D48" s="155"/>
      <c r="E48" s="155"/>
    </row>
    <row r="49" spans="1:5" s="29" customFormat="1" ht="14.25">
      <c r="A49" s="54"/>
      <c r="B49" s="155"/>
      <c r="C49" s="155"/>
      <c r="D49" s="155"/>
      <c r="E49" s="155"/>
    </row>
    <row r="50" spans="1:5" s="29" customFormat="1" ht="14.25">
      <c r="A50" s="54"/>
      <c r="B50" s="155"/>
      <c r="C50" s="155"/>
      <c r="D50" s="155"/>
      <c r="E50" s="155"/>
    </row>
    <row r="51" spans="1:5" s="29" customFormat="1" ht="14.25">
      <c r="A51" s="54"/>
      <c r="B51" s="155"/>
      <c r="C51" s="155"/>
      <c r="D51" s="155"/>
      <c r="E51" s="155"/>
    </row>
    <row r="52" spans="1:5" s="29" customFormat="1" ht="14.25">
      <c r="A52" s="54"/>
      <c r="B52" s="155"/>
      <c r="C52" s="155"/>
      <c r="D52" s="155"/>
      <c r="E52" s="155"/>
    </row>
    <row r="53" spans="1:5" s="29" customFormat="1" ht="14.25">
      <c r="A53" s="54"/>
      <c r="B53" s="155"/>
      <c r="C53" s="155"/>
      <c r="D53" s="155"/>
      <c r="E53" s="155"/>
    </row>
    <row r="54" spans="1:5" s="29" customFormat="1" ht="14.25">
      <c r="A54" s="54"/>
      <c r="B54" s="155"/>
      <c r="C54" s="155"/>
      <c r="D54" s="155"/>
      <c r="E54" s="155"/>
    </row>
    <row r="55" spans="1:5" s="29" customFormat="1" ht="14.25">
      <c r="A55" s="54"/>
      <c r="B55" s="155"/>
      <c r="C55" s="155"/>
      <c r="D55" s="155"/>
      <c r="E55" s="155"/>
    </row>
    <row r="56" spans="1:5" s="29" customFormat="1" ht="14.25">
      <c r="A56" s="54"/>
      <c r="B56" s="155"/>
      <c r="C56" s="155"/>
      <c r="D56" s="155"/>
      <c r="E56" s="155"/>
    </row>
    <row r="57" spans="1:5" s="29" customFormat="1" ht="14.25">
      <c r="A57" s="54"/>
      <c r="B57" s="155"/>
      <c r="C57" s="155"/>
      <c r="D57" s="155"/>
      <c r="E57" s="155"/>
    </row>
    <row r="58" spans="1:5" s="29" customFormat="1" ht="14.25">
      <c r="A58" s="54"/>
      <c r="B58" s="155"/>
      <c r="C58" s="155"/>
      <c r="D58" s="155"/>
      <c r="E58" s="155"/>
    </row>
    <row r="59" spans="1:5" s="29" customFormat="1" ht="14.25">
      <c r="A59" s="54"/>
      <c r="B59" s="155"/>
      <c r="C59" s="155"/>
      <c r="D59" s="155"/>
      <c r="E59" s="155"/>
    </row>
    <row r="60" spans="1:5" s="29" customFormat="1" ht="14.25">
      <c r="A60" s="54"/>
      <c r="B60" s="155"/>
      <c r="C60" s="155"/>
      <c r="D60" s="155"/>
      <c r="E60" s="155"/>
    </row>
    <row r="61" spans="1:5" s="29" customFormat="1" ht="14.25">
      <c r="A61" s="54"/>
      <c r="B61" s="155"/>
      <c r="C61" s="155"/>
      <c r="D61" s="155"/>
      <c r="E61" s="155"/>
    </row>
    <row r="62" spans="1:5" s="29" customFormat="1" ht="14.25">
      <c r="A62" s="54"/>
      <c r="B62" s="155"/>
      <c r="C62" s="155"/>
      <c r="D62" s="155"/>
      <c r="E62" s="155"/>
    </row>
    <row r="63" spans="1:5" s="29" customFormat="1" ht="14.25">
      <c r="A63" s="54"/>
      <c r="B63" s="155"/>
      <c r="C63" s="155"/>
      <c r="D63" s="155"/>
      <c r="E63" s="155"/>
    </row>
    <row r="64" spans="1:5" s="29" customFormat="1" ht="14.25">
      <c r="A64" s="54"/>
      <c r="B64" s="155"/>
      <c r="C64" s="155"/>
      <c r="D64" s="155"/>
      <c r="E64" s="155"/>
    </row>
    <row r="65" spans="1:5" s="29" customFormat="1" ht="14.25">
      <c r="A65" s="54"/>
      <c r="B65" s="155"/>
      <c r="C65" s="155"/>
      <c r="D65" s="155"/>
      <c r="E65" s="155"/>
    </row>
    <row r="66" spans="1:5" s="29" customFormat="1" ht="14.25">
      <c r="A66" s="54"/>
      <c r="B66" s="155"/>
      <c r="C66" s="155"/>
      <c r="D66" s="155"/>
      <c r="E66" s="155"/>
    </row>
    <row r="67" spans="1:5" s="29" customFormat="1" ht="14.25">
      <c r="A67" s="54"/>
      <c r="B67" s="155"/>
      <c r="C67" s="155"/>
      <c r="D67" s="155"/>
      <c r="E67" s="155"/>
    </row>
    <row r="68" spans="1:5" s="29" customFormat="1" ht="14.25">
      <c r="A68" s="54"/>
      <c r="B68" s="155"/>
      <c r="C68" s="155"/>
      <c r="D68" s="155"/>
      <c r="E68" s="155"/>
    </row>
    <row r="69" spans="1:5" s="29" customFormat="1" ht="14.25">
      <c r="A69" s="54" t="s">
        <v>707</v>
      </c>
      <c r="B69" s="155"/>
      <c r="C69" s="155"/>
      <c r="D69" s="155"/>
      <c r="E69" s="155"/>
    </row>
    <row r="70" spans="1:5" s="29" customFormat="1" ht="14.25">
      <c r="A70" s="54" t="s">
        <v>708</v>
      </c>
      <c r="B70" s="155"/>
      <c r="C70" s="155"/>
      <c r="D70" s="155"/>
      <c r="E70" s="155"/>
    </row>
    <row r="71" spans="1:5" s="29" customFormat="1" ht="14.25">
      <c r="A71" s="54" t="s">
        <v>709</v>
      </c>
      <c r="B71" s="155"/>
      <c r="C71" s="155"/>
      <c r="D71" s="155"/>
      <c r="E71" s="155"/>
    </row>
    <row r="72" spans="1:5" s="29" customFormat="1" ht="14.25">
      <c r="A72" s="54"/>
      <c r="B72" s="155"/>
      <c r="C72" s="155"/>
      <c r="D72" s="155"/>
      <c r="E72" s="155"/>
    </row>
    <row r="73" spans="1:5" s="29" customFormat="1" ht="14.25">
      <c r="A73" s="54"/>
      <c r="B73" s="155"/>
      <c r="C73" s="155"/>
      <c r="D73" s="155"/>
      <c r="E73" s="155"/>
    </row>
    <row r="74" spans="1:5" s="29" customFormat="1" ht="14.25">
      <c r="A74" s="54"/>
      <c r="B74" s="155"/>
      <c r="C74" s="155"/>
      <c r="D74" s="155"/>
      <c r="E74" s="155"/>
    </row>
    <row r="75" spans="1:5" s="29" customFormat="1" ht="14.25">
      <c r="A75" s="54"/>
      <c r="B75" s="155"/>
      <c r="C75" s="155"/>
      <c r="D75" s="155"/>
      <c r="E75" s="155"/>
    </row>
    <row r="76" spans="1:5" s="29" customFormat="1" ht="14.25">
      <c r="A76" s="54"/>
      <c r="B76" s="155"/>
      <c r="C76" s="155"/>
      <c r="D76" s="155"/>
      <c r="E76" s="155"/>
    </row>
    <row r="77" spans="1:5" s="29" customFormat="1" ht="14.25">
      <c r="A77" s="54"/>
      <c r="B77" s="155"/>
      <c r="C77" s="155"/>
      <c r="D77" s="155"/>
      <c r="E77" s="155"/>
    </row>
    <row r="78" spans="1:5" s="29" customFormat="1" ht="14.25">
      <c r="A78" s="54"/>
      <c r="B78" s="155"/>
      <c r="C78" s="155"/>
      <c r="D78" s="155"/>
      <c r="E78" s="155"/>
    </row>
    <row r="79" spans="1:5" s="29" customFormat="1" ht="14.25">
      <c r="A79" s="54"/>
      <c r="B79" s="155"/>
      <c r="C79" s="155"/>
      <c r="D79" s="155"/>
      <c r="E79" s="155"/>
    </row>
    <row r="80" spans="1:5" s="29" customFormat="1" ht="14.25">
      <c r="A80" s="54"/>
      <c r="B80" s="155"/>
      <c r="C80" s="155"/>
      <c r="D80" s="155"/>
      <c r="E80" s="155"/>
    </row>
    <row r="81" spans="1:5" s="29" customFormat="1" ht="14.25">
      <c r="A81" s="54"/>
      <c r="B81" s="155"/>
      <c r="C81" s="155"/>
      <c r="D81" s="155"/>
      <c r="E81" s="155"/>
    </row>
    <row r="82" spans="1:5" s="29" customFormat="1" ht="14.25">
      <c r="A82" s="54"/>
      <c r="B82" s="155"/>
      <c r="C82" s="155"/>
      <c r="D82" s="155"/>
      <c r="E82" s="155"/>
    </row>
    <row r="83" spans="1:5" s="29" customFormat="1" ht="14.25">
      <c r="A83" s="54"/>
      <c r="B83" s="155"/>
      <c r="C83" s="155"/>
      <c r="D83" s="155"/>
      <c r="E83" s="155"/>
    </row>
    <row r="84" spans="1:5" s="29" customFormat="1" ht="14.25">
      <c r="A84" s="54"/>
      <c r="B84" s="155"/>
      <c r="C84" s="155"/>
      <c r="D84" s="155"/>
      <c r="E84" s="155"/>
    </row>
    <row r="85" spans="1:5" s="29" customFormat="1" ht="14.25">
      <c r="A85" s="54"/>
      <c r="B85" s="155"/>
      <c r="C85" s="155"/>
      <c r="D85" s="155"/>
      <c r="E85" s="155"/>
    </row>
    <row r="86" spans="1:5" s="29" customFormat="1" ht="14.25">
      <c r="A86" s="54"/>
      <c r="B86" s="155"/>
      <c r="C86" s="155"/>
      <c r="D86" s="155"/>
      <c r="E86" s="155"/>
    </row>
    <row r="87" spans="1:5" s="29" customFormat="1" ht="14.25">
      <c r="A87" s="54"/>
      <c r="B87" s="155"/>
      <c r="C87" s="155"/>
      <c r="D87" s="155"/>
      <c r="E87" s="155"/>
    </row>
    <row r="88" spans="1:5" s="29" customFormat="1" ht="14.25">
      <c r="A88" s="54"/>
      <c r="B88" s="155"/>
      <c r="C88" s="155"/>
      <c r="D88" s="155"/>
      <c r="E88" s="155"/>
    </row>
    <row r="89" spans="1:5" s="29" customFormat="1" ht="14.25">
      <c r="A89" s="54"/>
      <c r="B89" s="155"/>
      <c r="C89" s="155"/>
      <c r="D89" s="155"/>
      <c r="E89" s="155"/>
    </row>
    <row r="90" spans="1:5" s="29" customFormat="1" ht="14.25">
      <c r="A90" s="54"/>
      <c r="B90" s="155"/>
      <c r="C90" s="155"/>
      <c r="D90" s="155"/>
      <c r="E90" s="155"/>
    </row>
    <row r="91" spans="1:5" s="29" customFormat="1" ht="14.25">
      <c r="A91" s="54"/>
      <c r="B91" s="155"/>
      <c r="C91" s="155"/>
      <c r="D91" s="155"/>
      <c r="E91" s="155"/>
    </row>
    <row r="92" spans="1:5" s="29" customFormat="1" ht="14.25">
      <c r="A92" s="54"/>
      <c r="B92" s="155"/>
      <c r="C92" s="155"/>
      <c r="D92" s="155"/>
      <c r="E92" s="155"/>
    </row>
    <row r="93" spans="1:5" s="29" customFormat="1" ht="14.25">
      <c r="A93" s="54"/>
      <c r="B93" s="155"/>
      <c r="C93" s="155"/>
      <c r="D93" s="155"/>
      <c r="E93" s="155"/>
    </row>
    <row r="94" spans="1:5" s="29" customFormat="1" ht="14.25">
      <c r="A94" s="54"/>
      <c r="B94" s="155"/>
      <c r="C94" s="155"/>
      <c r="D94" s="155"/>
      <c r="E94" s="155"/>
    </row>
    <row r="95" spans="1:5" s="29" customFormat="1" ht="14.25">
      <c r="A95" s="54"/>
      <c r="B95" s="155"/>
      <c r="C95" s="155"/>
      <c r="D95" s="155"/>
      <c r="E95" s="155"/>
    </row>
    <row r="96" spans="1:5" s="29" customFormat="1" ht="14.25">
      <c r="A96" s="54"/>
      <c r="B96" s="155"/>
      <c r="C96" s="155"/>
      <c r="D96" s="155"/>
      <c r="E96" s="155"/>
    </row>
    <row r="97" spans="1:5" s="29" customFormat="1" ht="14.25">
      <c r="A97" s="54"/>
      <c r="B97" s="155"/>
      <c r="C97" s="155"/>
      <c r="D97" s="155"/>
      <c r="E97" s="155"/>
    </row>
    <row r="98" spans="1:5" s="29" customFormat="1" ht="14.25">
      <c r="A98" s="54"/>
      <c r="B98" s="155"/>
      <c r="C98" s="155"/>
      <c r="D98" s="155"/>
      <c r="E98" s="155"/>
    </row>
    <row r="99" spans="1:5" s="29" customFormat="1" ht="14.25">
      <c r="A99" s="54"/>
      <c r="B99" s="155"/>
      <c r="C99" s="155"/>
      <c r="D99" s="155"/>
      <c r="E99" s="155"/>
    </row>
    <row r="100" spans="1:5" s="29" customFormat="1" ht="14.25">
      <c r="A100" s="54"/>
      <c r="B100" s="155"/>
      <c r="C100" s="155"/>
      <c r="D100" s="155"/>
      <c r="E100" s="155"/>
    </row>
    <row r="101" spans="1:5" s="29" customFormat="1" ht="14.25">
      <c r="A101" s="54"/>
      <c r="B101" s="155"/>
      <c r="C101" s="155"/>
      <c r="D101" s="155"/>
      <c r="E101" s="155"/>
    </row>
    <row r="102" spans="1:5" s="29" customFormat="1" ht="14.25">
      <c r="A102" s="54"/>
      <c r="B102" s="155"/>
      <c r="C102" s="155"/>
      <c r="D102" s="155"/>
      <c r="E102" s="155"/>
    </row>
    <row r="103" spans="1:5" s="29" customFormat="1" ht="14.25">
      <c r="A103" s="54"/>
      <c r="B103" s="155"/>
      <c r="C103" s="155"/>
      <c r="D103" s="155"/>
      <c r="E103" s="155"/>
    </row>
    <row r="104" spans="1:5" s="29" customFormat="1" ht="14.25">
      <c r="A104" s="54"/>
      <c r="B104" s="155"/>
      <c r="C104" s="155"/>
      <c r="D104" s="155"/>
      <c r="E104" s="155"/>
    </row>
    <row r="105" spans="1:5" s="29" customFormat="1" ht="14.25">
      <c r="A105" s="54"/>
      <c r="B105" s="155"/>
      <c r="C105" s="155"/>
      <c r="D105" s="155"/>
      <c r="E105" s="155"/>
    </row>
    <row r="106" spans="1:5" s="29" customFormat="1" ht="14.25">
      <c r="A106" s="54"/>
      <c r="B106" s="155"/>
      <c r="C106" s="155"/>
      <c r="D106" s="155"/>
      <c r="E106" s="155"/>
    </row>
    <row r="107" spans="1:5" s="29" customFormat="1" ht="14.25">
      <c r="A107" s="54"/>
      <c r="B107" s="155"/>
      <c r="C107" s="155"/>
      <c r="D107" s="155"/>
      <c r="E107" s="155"/>
    </row>
    <row r="108" spans="1:5" s="29" customFormat="1" ht="14.25">
      <c r="A108" s="54"/>
      <c r="B108" s="155"/>
      <c r="C108" s="155"/>
      <c r="D108" s="155"/>
      <c r="E108" s="155"/>
    </row>
    <row r="109" spans="1:5" s="29" customFormat="1" ht="14.25">
      <c r="A109" s="54"/>
      <c r="B109" s="155"/>
      <c r="C109" s="155"/>
      <c r="D109" s="155"/>
      <c r="E109" s="155"/>
    </row>
    <row r="110" spans="1:5" s="29" customFormat="1" ht="14.25">
      <c r="A110" s="54"/>
      <c r="B110" s="155"/>
      <c r="C110" s="155"/>
      <c r="D110" s="155"/>
      <c r="E110" s="155"/>
    </row>
    <row r="111" spans="1:5" s="29" customFormat="1" ht="14.25">
      <c r="A111" s="54"/>
      <c r="B111" s="155"/>
      <c r="C111" s="155"/>
      <c r="D111" s="155"/>
      <c r="E111" s="155"/>
    </row>
    <row r="112" spans="1:5" s="29" customFormat="1" ht="14.25">
      <c r="A112" s="54"/>
      <c r="B112" s="155"/>
      <c r="C112" s="155"/>
      <c r="D112" s="155"/>
      <c r="E112" s="155"/>
    </row>
    <row r="113" spans="1:5" s="29" customFormat="1" ht="14.25">
      <c r="A113" s="54"/>
      <c r="B113" s="155"/>
      <c r="C113" s="155"/>
      <c r="D113" s="155"/>
      <c r="E113" s="155"/>
    </row>
    <row r="114" spans="1:5" s="29" customFormat="1" ht="14.25">
      <c r="A114" s="54"/>
      <c r="B114" s="155"/>
      <c r="C114" s="155"/>
      <c r="D114" s="155"/>
      <c r="E114" s="155"/>
    </row>
    <row r="115" spans="1:5" s="29" customFormat="1" ht="14.25">
      <c r="A115" s="54"/>
      <c r="B115" s="155"/>
      <c r="C115" s="155"/>
      <c r="D115" s="155"/>
      <c r="E115" s="155"/>
    </row>
  </sheetData>
  <sheetProtection password="E2A3" sheet="1" objects="1" scenarios="1"/>
  <mergeCells count="3">
    <mergeCell ref="A35:E35"/>
    <mergeCell ref="A8:D8"/>
    <mergeCell ref="A10:E11"/>
  </mergeCells>
  <conditionalFormatting sqref="A10:E11">
    <cfRule type="expression" priority="1" dxfId="0" stopIfTrue="1">
      <formula>$A$8="Non applicable"</formula>
    </cfRule>
  </conditionalFormatting>
  <dataValidations count="1">
    <dataValidation type="list" allowBlank="1" showInputMessage="1" showErrorMessage="1" sqref="A8:D8">
      <formula1>$A$69:$A$71</formula1>
    </dataValidation>
  </dataValidations>
  <printOptions horizontalCentered="1"/>
  <pageMargins left="0.41" right="0.44" top="0.98" bottom="0.984251968503937" header="0.35" footer="0.5118110236220472"/>
  <pageSetup horizontalDpi="300" verticalDpi="300" orientation="portrait" paperSize="9" scale="97" r:id="rId1"/>
  <headerFooter alignWithMargins="0">
    <oddHeader>&amp;C&amp;"Arial,Gras"&amp;14&amp;A</oddHeader>
    <oddFooter>&amp;C&amp;F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4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5.7109375" style="11" customWidth="1"/>
    <col min="2" max="6" width="15.7109375" style="26" customWidth="1"/>
  </cols>
  <sheetData>
    <row r="1" spans="1:6" ht="23.25">
      <c r="A1" s="451"/>
      <c r="B1" s="452"/>
      <c r="C1" s="452"/>
      <c r="D1" s="1499" t="s">
        <v>553</v>
      </c>
      <c r="E1" s="1361" t="s">
        <v>315</v>
      </c>
      <c r="F1" s="453" t="s">
        <v>281</v>
      </c>
    </row>
    <row r="2" spans="1:6" ht="12.75">
      <c r="A2" s="454"/>
      <c r="B2" s="455"/>
      <c r="C2" s="455"/>
      <c r="D2" s="455"/>
      <c r="E2" s="497" t="s">
        <v>550</v>
      </c>
      <c r="F2" s="1935" t="s">
        <v>551</v>
      </c>
    </row>
    <row r="3" spans="1:6" ht="12.75">
      <c r="A3" s="478" t="s">
        <v>913</v>
      </c>
      <c r="B3" s="473">
        <f>'A1'!$B$6</f>
        <v>0</v>
      </c>
      <c r="C3" s="473"/>
      <c r="D3" s="473"/>
      <c r="E3" s="497" t="s">
        <v>908</v>
      </c>
      <c r="F3" s="515">
        <f>'A1'!$C$7</f>
        <v>0</v>
      </c>
    </row>
    <row r="4" spans="1:6" ht="12.75">
      <c r="A4" s="744" t="s">
        <v>914</v>
      </c>
      <c r="B4" s="719">
        <f>'A1'!$G$6</f>
        <v>0</v>
      </c>
      <c r="C4" s="719"/>
      <c r="D4" s="719"/>
      <c r="E4" s="931" t="s">
        <v>910</v>
      </c>
      <c r="F4" s="1936">
        <f>'A1'!$C$8</f>
        <v>0</v>
      </c>
    </row>
    <row r="5" spans="1:6" ht="20.25">
      <c r="A5" s="483" t="s">
        <v>282</v>
      </c>
      <c r="B5" s="484"/>
      <c r="C5" s="484"/>
      <c r="D5" s="484"/>
      <c r="E5" s="484"/>
      <c r="F5" s="588"/>
    </row>
    <row r="6" spans="1:6" s="29" customFormat="1" ht="12.75">
      <c r="A6" s="2495" t="s">
        <v>712</v>
      </c>
      <c r="B6" s="2496"/>
      <c r="C6" s="2496"/>
      <c r="D6" s="2496"/>
      <c r="E6" s="2496"/>
      <c r="F6" s="2497"/>
    </row>
    <row r="7" spans="1:9" s="270" customFormat="1" ht="93.75" customHeight="1">
      <c r="A7" s="2498"/>
      <c r="B7" s="2499"/>
      <c r="C7" s="2499"/>
      <c r="D7" s="2499"/>
      <c r="E7" s="2499"/>
      <c r="F7" s="2500"/>
      <c r="I7" s="1161"/>
    </row>
    <row r="8" spans="1:9" s="270" customFormat="1" ht="30.75" customHeight="1">
      <c r="A8" s="2503" t="s">
        <v>711</v>
      </c>
      <c r="B8" s="2504"/>
      <c r="C8" s="2504"/>
      <c r="D8" s="2501"/>
      <c r="E8" s="2501"/>
      <c r="F8" s="2502"/>
      <c r="I8" s="1161"/>
    </row>
    <row r="9" spans="1:9" s="270" customFormat="1" ht="30.75" customHeight="1">
      <c r="A9" s="1937"/>
      <c r="B9" s="1933"/>
      <c r="C9" s="1933"/>
      <c r="D9" s="1933"/>
      <c r="E9" s="1933"/>
      <c r="F9" s="1938"/>
      <c r="I9" s="1161"/>
    </row>
    <row r="10" spans="1:6" s="1160" customFormat="1" ht="18">
      <c r="A10" s="1939" t="s">
        <v>503</v>
      </c>
      <c r="B10" s="1934"/>
      <c r="C10" s="1934"/>
      <c r="D10" s="1934"/>
      <c r="E10" s="1934"/>
      <c r="F10" s="1940"/>
    </row>
    <row r="11" spans="1:6" s="1160" customFormat="1" ht="14.25" customHeight="1">
      <c r="A11" s="2510"/>
      <c r="B11" s="2143"/>
      <c r="C11" s="1880"/>
      <c r="D11" s="1880"/>
      <c r="E11" s="2508" t="str">
        <f>IF(OR(F10="oui",F10="non"),"","Réponse obligatoire !")</f>
        <v>Réponse obligatoire !</v>
      </c>
      <c r="F11" s="2509"/>
    </row>
    <row r="12" spans="1:6" s="1160" customFormat="1" ht="24.75" customHeight="1">
      <c r="A12" s="2505" t="str">
        <f>IF(F10="oui","DOCUMENT(S) A ANNEXER A LA FICHE L2","COMPLETER CI-DESSOUS LA FICHE L2")</f>
        <v>COMPLETER CI-DESSOUS LA FICHE L2</v>
      </c>
      <c r="B12" s="2506"/>
      <c r="C12" s="2506"/>
      <c r="D12" s="2506"/>
      <c r="E12" s="2506"/>
      <c r="F12" s="2507"/>
    </row>
    <row r="13" spans="1:6" s="1160" customFormat="1" ht="13.5" customHeight="1" thickBot="1">
      <c r="A13" s="1941"/>
      <c r="B13" s="1942"/>
      <c r="C13" s="1942"/>
      <c r="D13" s="1942"/>
      <c r="E13" s="1943"/>
      <c r="F13" s="1944"/>
    </row>
    <row r="14" spans="1:6" s="1160" customFormat="1" ht="12">
      <c r="A14" s="1945"/>
      <c r="B14" s="1686"/>
      <c r="C14" s="1686"/>
      <c r="D14" s="1686"/>
      <c r="E14" s="1686"/>
      <c r="F14" s="1946"/>
    </row>
    <row r="15" spans="1:6" s="1160" customFormat="1" ht="12">
      <c r="A15" s="1945"/>
      <c r="B15" s="1686"/>
      <c r="C15" s="1686"/>
      <c r="D15" s="1686"/>
      <c r="E15" s="1686"/>
      <c r="F15" s="1946"/>
    </row>
    <row r="16" spans="1:6" s="1160" customFormat="1" ht="12">
      <c r="A16" s="1945"/>
      <c r="B16" s="1686"/>
      <c r="C16" s="1686"/>
      <c r="D16" s="1686"/>
      <c r="E16" s="1686"/>
      <c r="F16" s="1946"/>
    </row>
    <row r="17" spans="1:6" s="1160" customFormat="1" ht="12">
      <c r="A17" s="1945"/>
      <c r="B17" s="1686"/>
      <c r="C17" s="1686"/>
      <c r="D17" s="1686"/>
      <c r="E17" s="1686"/>
      <c r="F17" s="1946"/>
    </row>
    <row r="18" spans="1:6" s="1160" customFormat="1" ht="12">
      <c r="A18" s="1945"/>
      <c r="B18" s="1686"/>
      <c r="C18" s="1686"/>
      <c r="D18" s="1686"/>
      <c r="E18" s="1686"/>
      <c r="F18" s="1946"/>
    </row>
    <row r="19" spans="1:6" s="1160" customFormat="1" ht="12">
      <c r="A19" s="1945"/>
      <c r="B19" s="1686"/>
      <c r="C19" s="1686"/>
      <c r="D19" s="1686"/>
      <c r="E19" s="1686"/>
      <c r="F19" s="1946"/>
    </row>
    <row r="20" spans="1:6" s="1160" customFormat="1" ht="12">
      <c r="A20" s="1945"/>
      <c r="B20" s="1686"/>
      <c r="C20" s="1686"/>
      <c r="D20" s="1686"/>
      <c r="E20" s="1686"/>
      <c r="F20" s="1946"/>
    </row>
    <row r="21" spans="1:6" s="1160" customFormat="1" ht="12">
      <c r="A21" s="1945"/>
      <c r="B21" s="1686"/>
      <c r="C21" s="1686"/>
      <c r="D21" s="1686"/>
      <c r="E21" s="1686"/>
      <c r="F21" s="1946"/>
    </row>
    <row r="22" spans="1:6" s="1160" customFormat="1" ht="12">
      <c r="A22" s="1945"/>
      <c r="B22" s="1686"/>
      <c r="C22" s="1686"/>
      <c r="D22" s="1686"/>
      <c r="E22" s="1686"/>
      <c r="F22" s="1946"/>
    </row>
    <row r="23" spans="1:6" s="1160" customFormat="1" ht="12">
      <c r="A23" s="1945"/>
      <c r="B23" s="1686"/>
      <c r="C23" s="1686"/>
      <c r="D23" s="1686"/>
      <c r="E23" s="1686"/>
      <c r="F23" s="1946"/>
    </row>
    <row r="24" spans="1:6" s="1160" customFormat="1" ht="12">
      <c r="A24" s="1945"/>
      <c r="B24" s="1686"/>
      <c r="C24" s="1686"/>
      <c r="D24" s="1686"/>
      <c r="E24" s="1686"/>
      <c r="F24" s="1946"/>
    </row>
    <row r="25" spans="1:6" s="1160" customFormat="1" ht="12">
      <c r="A25" s="1945"/>
      <c r="B25" s="1686"/>
      <c r="C25" s="1686"/>
      <c r="D25" s="1686"/>
      <c r="E25" s="1686"/>
      <c r="F25" s="1946"/>
    </row>
    <row r="26" spans="1:6" s="29" customFormat="1" ht="14.25">
      <c r="A26" s="1947"/>
      <c r="B26" s="1687"/>
      <c r="C26" s="1687"/>
      <c r="D26" s="1687"/>
      <c r="E26" s="1687"/>
      <c r="F26" s="1948"/>
    </row>
    <row r="27" spans="1:6" s="29" customFormat="1" ht="14.25">
      <c r="A27" s="1947"/>
      <c r="B27" s="1687"/>
      <c r="C27" s="1687"/>
      <c r="D27" s="1687"/>
      <c r="E27" s="1687"/>
      <c r="F27" s="1948"/>
    </row>
    <row r="28" spans="1:6" s="29" customFormat="1" ht="14.25">
      <c r="A28" s="1947"/>
      <c r="B28" s="1687"/>
      <c r="C28" s="1687"/>
      <c r="D28" s="1687"/>
      <c r="E28" s="1687"/>
      <c r="F28" s="1948"/>
    </row>
    <row r="29" spans="1:6" s="29" customFormat="1" ht="14.25">
      <c r="A29" s="1947"/>
      <c r="B29" s="1687"/>
      <c r="C29" s="1687"/>
      <c r="D29" s="1687"/>
      <c r="E29" s="1687"/>
      <c r="F29" s="1948"/>
    </row>
    <row r="30" spans="1:6" s="29" customFormat="1" ht="14.25">
      <c r="A30" s="1947"/>
      <c r="B30" s="1687"/>
      <c r="C30" s="1687"/>
      <c r="D30" s="1687"/>
      <c r="E30" s="1687"/>
      <c r="F30" s="1948"/>
    </row>
    <row r="31" spans="1:6" s="29" customFormat="1" ht="14.25">
      <c r="A31" s="1947"/>
      <c r="B31" s="1687"/>
      <c r="C31" s="1687"/>
      <c r="D31" s="1687"/>
      <c r="E31" s="1687"/>
      <c r="F31" s="1948"/>
    </row>
    <row r="32" spans="1:6" s="29" customFormat="1" ht="14.25">
      <c r="A32" s="1947"/>
      <c r="B32" s="1687"/>
      <c r="C32" s="1687"/>
      <c r="D32" s="1687"/>
      <c r="E32" s="1687"/>
      <c r="F32" s="1948"/>
    </row>
    <row r="33" spans="1:6" s="29" customFormat="1" ht="14.25">
      <c r="A33" s="1947"/>
      <c r="B33" s="1687"/>
      <c r="C33" s="1687"/>
      <c r="D33" s="1687"/>
      <c r="E33" s="1687"/>
      <c r="F33" s="1948"/>
    </row>
    <row r="34" spans="1:6" s="29" customFormat="1" ht="14.25">
      <c r="A34" s="1947"/>
      <c r="B34" s="1687"/>
      <c r="C34" s="1687"/>
      <c r="D34" s="1687"/>
      <c r="E34" s="1687"/>
      <c r="F34" s="1948"/>
    </row>
    <row r="35" spans="1:6" s="29" customFormat="1" ht="14.25">
      <c r="A35" s="1947"/>
      <c r="B35" s="1687"/>
      <c r="C35" s="1687"/>
      <c r="D35" s="1687"/>
      <c r="E35" s="1687"/>
      <c r="F35" s="1948"/>
    </row>
    <row r="36" spans="1:6" s="29" customFormat="1" ht="14.25">
      <c r="A36" s="1947"/>
      <c r="B36" s="1687"/>
      <c r="C36" s="1687"/>
      <c r="D36" s="1687"/>
      <c r="E36" s="1687"/>
      <c r="F36" s="1948"/>
    </row>
    <row r="37" spans="1:6" s="29" customFormat="1" ht="14.25">
      <c r="A37" s="1947"/>
      <c r="B37" s="1687"/>
      <c r="C37" s="1687"/>
      <c r="D37" s="1687"/>
      <c r="E37" s="1687"/>
      <c r="F37" s="1948"/>
    </row>
    <row r="38" spans="1:6" s="29" customFormat="1" ht="14.25">
      <c r="A38" s="1947"/>
      <c r="B38" s="1687"/>
      <c r="C38" s="1687"/>
      <c r="D38" s="1687"/>
      <c r="E38" s="1687"/>
      <c r="F38" s="1948"/>
    </row>
    <row r="39" spans="1:6" s="29" customFormat="1" ht="14.25">
      <c r="A39" s="1947"/>
      <c r="B39" s="1687"/>
      <c r="C39" s="1687"/>
      <c r="D39" s="1687"/>
      <c r="E39" s="1687"/>
      <c r="F39" s="1948"/>
    </row>
    <row r="40" spans="1:6" s="29" customFormat="1" ht="14.25">
      <c r="A40" s="1947"/>
      <c r="B40" s="1687"/>
      <c r="C40" s="1687"/>
      <c r="D40" s="1687"/>
      <c r="E40" s="1687"/>
      <c r="F40" s="1948"/>
    </row>
    <row r="41" spans="1:6" s="29" customFormat="1" ht="14.25">
      <c r="A41" s="1947"/>
      <c r="B41" s="1687"/>
      <c r="C41" s="1687"/>
      <c r="D41" s="1687"/>
      <c r="E41" s="1687"/>
      <c r="F41" s="1948"/>
    </row>
    <row r="42" spans="1:6" s="29" customFormat="1" ht="14.25">
      <c r="A42" s="1947"/>
      <c r="B42" s="1687"/>
      <c r="C42" s="1687"/>
      <c r="D42" s="1687"/>
      <c r="E42" s="1687"/>
      <c r="F42" s="1948"/>
    </row>
    <row r="43" spans="1:6" s="29" customFormat="1" ht="14.25">
      <c r="A43" s="1947"/>
      <c r="B43" s="1687"/>
      <c r="C43" s="1687"/>
      <c r="D43" s="1687"/>
      <c r="E43" s="1687"/>
      <c r="F43" s="1948"/>
    </row>
    <row r="44" spans="1:6" s="29" customFormat="1" ht="14.25">
      <c r="A44" s="1947"/>
      <c r="B44" s="1687"/>
      <c r="C44" s="1687"/>
      <c r="D44" s="1687"/>
      <c r="E44" s="1687"/>
      <c r="F44" s="1948"/>
    </row>
    <row r="45" spans="1:6" s="29" customFormat="1" ht="14.25">
      <c r="A45" s="1947"/>
      <c r="B45" s="1687"/>
      <c r="C45" s="1687"/>
      <c r="D45" s="1687"/>
      <c r="E45" s="1687"/>
      <c r="F45" s="1948"/>
    </row>
    <row r="46" spans="1:6" s="29" customFormat="1" ht="14.25">
      <c r="A46" s="1947"/>
      <c r="B46" s="1687"/>
      <c r="C46" s="1687"/>
      <c r="D46" s="1687"/>
      <c r="E46" s="1687"/>
      <c r="F46" s="1948"/>
    </row>
    <row r="47" spans="1:6" s="29" customFormat="1" ht="14.25">
      <c r="A47" s="1947"/>
      <c r="B47" s="1687"/>
      <c r="C47" s="1687"/>
      <c r="D47" s="1687"/>
      <c r="E47" s="1687"/>
      <c r="F47" s="1948"/>
    </row>
    <row r="48" spans="1:6" s="29" customFormat="1" ht="14.25">
      <c r="A48" s="1947"/>
      <c r="B48" s="1687"/>
      <c r="C48" s="1687"/>
      <c r="D48" s="1687"/>
      <c r="E48" s="1687"/>
      <c r="F48" s="1948"/>
    </row>
    <row r="49" spans="1:6" s="29" customFormat="1" ht="14.25">
      <c r="A49" s="1947"/>
      <c r="B49" s="1687"/>
      <c r="C49" s="1687"/>
      <c r="D49" s="1687"/>
      <c r="E49" s="1687"/>
      <c r="F49" s="1948"/>
    </row>
    <row r="50" spans="1:6" s="29" customFormat="1" ht="14.25">
      <c r="A50" s="1947"/>
      <c r="B50" s="1687"/>
      <c r="C50" s="1687"/>
      <c r="D50" s="1687"/>
      <c r="E50" s="1687"/>
      <c r="F50" s="1948"/>
    </row>
    <row r="51" spans="1:6" s="29" customFormat="1" ht="14.25">
      <c r="A51" s="1947"/>
      <c r="B51" s="1687"/>
      <c r="C51" s="1687"/>
      <c r="D51" s="1687"/>
      <c r="E51" s="1687"/>
      <c r="F51" s="1948"/>
    </row>
    <row r="52" spans="1:6" s="29" customFormat="1" ht="14.25">
      <c r="A52" s="1947"/>
      <c r="B52" s="1687"/>
      <c r="C52" s="1687"/>
      <c r="D52" s="1687"/>
      <c r="E52" s="1687"/>
      <c r="F52" s="1948"/>
    </row>
    <row r="53" spans="1:6" s="29" customFormat="1" ht="14.25">
      <c r="A53" s="1947"/>
      <c r="B53" s="1687"/>
      <c r="C53" s="1687"/>
      <c r="D53" s="1687"/>
      <c r="E53" s="1687"/>
      <c r="F53" s="1948"/>
    </row>
    <row r="54" spans="1:6" s="29" customFormat="1" ht="14.25">
      <c r="A54" s="1947"/>
      <c r="B54" s="1687"/>
      <c r="C54" s="1687"/>
      <c r="D54" s="1687"/>
      <c r="E54" s="1687"/>
      <c r="F54" s="1948"/>
    </row>
    <row r="55" spans="1:6" s="29" customFormat="1" ht="14.25">
      <c r="A55" s="1947"/>
      <c r="B55" s="1687"/>
      <c r="C55" s="1687"/>
      <c r="D55" s="1687"/>
      <c r="E55" s="1687"/>
      <c r="F55" s="1948"/>
    </row>
    <row r="56" spans="1:6" s="29" customFormat="1" ht="14.25">
      <c r="A56" s="1947"/>
      <c r="B56" s="1687"/>
      <c r="C56" s="1687"/>
      <c r="D56" s="1687"/>
      <c r="E56" s="1687"/>
      <c r="F56" s="1948"/>
    </row>
    <row r="57" spans="1:6" s="29" customFormat="1" ht="14.25">
      <c r="A57" s="1947"/>
      <c r="B57" s="1687"/>
      <c r="C57" s="1687"/>
      <c r="D57" s="1687"/>
      <c r="E57" s="1687"/>
      <c r="F57" s="1948"/>
    </row>
    <row r="58" spans="1:6" s="29" customFormat="1" ht="14.25">
      <c r="A58" s="1947"/>
      <c r="B58" s="1687"/>
      <c r="C58" s="1687"/>
      <c r="D58" s="1687"/>
      <c r="E58" s="1687"/>
      <c r="F58" s="1948"/>
    </row>
    <row r="59" spans="1:6" s="29" customFormat="1" ht="14.25">
      <c r="A59" s="1947"/>
      <c r="B59" s="1687"/>
      <c r="C59" s="1687"/>
      <c r="D59" s="1687"/>
      <c r="E59" s="1687"/>
      <c r="F59" s="1948"/>
    </row>
    <row r="60" spans="1:6" s="29" customFormat="1" ht="14.25">
      <c r="A60" s="1947"/>
      <c r="B60" s="1687"/>
      <c r="C60" s="1687"/>
      <c r="D60" s="1687"/>
      <c r="E60" s="1687"/>
      <c r="F60" s="1948"/>
    </row>
    <row r="61" spans="1:6" s="29" customFormat="1" ht="14.25">
      <c r="A61" s="1947"/>
      <c r="B61" s="1687"/>
      <c r="C61" s="1687"/>
      <c r="D61" s="1687"/>
      <c r="E61" s="1687"/>
      <c r="F61" s="1948"/>
    </row>
    <row r="62" spans="1:6" s="29" customFormat="1" ht="14.25">
      <c r="A62" s="1947"/>
      <c r="B62" s="1687"/>
      <c r="C62" s="1687"/>
      <c r="D62" s="1687"/>
      <c r="E62" s="1687"/>
      <c r="F62" s="1948"/>
    </row>
    <row r="63" spans="1:6" s="29" customFormat="1" ht="14.25">
      <c r="A63" s="1947"/>
      <c r="B63" s="1687"/>
      <c r="C63" s="1687"/>
      <c r="D63" s="1687"/>
      <c r="E63" s="1687"/>
      <c r="F63" s="1948"/>
    </row>
    <row r="64" spans="1:6" s="29" customFormat="1" ht="14.25">
      <c r="A64" s="1947"/>
      <c r="B64" s="1687"/>
      <c r="C64" s="1687"/>
      <c r="D64" s="1687"/>
      <c r="E64" s="1687"/>
      <c r="F64" s="1948"/>
    </row>
    <row r="65" spans="1:6" s="29" customFormat="1" ht="14.25">
      <c r="A65" s="1947"/>
      <c r="B65" s="1687"/>
      <c r="C65" s="1687"/>
      <c r="D65" s="1687"/>
      <c r="E65" s="1687"/>
      <c r="F65" s="1948"/>
    </row>
    <row r="66" spans="1:6" s="29" customFormat="1" ht="14.25">
      <c r="A66" s="1947"/>
      <c r="B66" s="1687"/>
      <c r="C66" s="1687"/>
      <c r="D66" s="1687"/>
      <c r="E66" s="1687"/>
      <c r="F66" s="1948"/>
    </row>
    <row r="67" spans="1:6" s="29" customFormat="1" ht="14.25">
      <c r="A67" s="1947"/>
      <c r="B67" s="1687"/>
      <c r="C67" s="1687"/>
      <c r="D67" s="1687"/>
      <c r="E67" s="1687"/>
      <c r="F67" s="1948"/>
    </row>
    <row r="68" spans="1:6" s="29" customFormat="1" ht="14.25">
      <c r="A68" s="1947"/>
      <c r="B68" s="1687"/>
      <c r="C68" s="1687"/>
      <c r="D68" s="1687"/>
      <c r="E68" s="1687"/>
      <c r="F68" s="1948"/>
    </row>
    <row r="69" spans="1:6" s="29" customFormat="1" ht="14.25">
      <c r="A69" s="1947"/>
      <c r="B69" s="1687"/>
      <c r="C69" s="1687"/>
      <c r="D69" s="1687"/>
      <c r="E69" s="1687"/>
      <c r="F69" s="1948"/>
    </row>
    <row r="70" spans="1:6" s="29" customFormat="1" ht="14.25">
      <c r="A70" s="1947"/>
      <c r="B70" s="1687"/>
      <c r="C70" s="1687"/>
      <c r="D70" s="1687"/>
      <c r="E70" s="1687"/>
      <c r="F70" s="1948"/>
    </row>
    <row r="71" spans="1:6" s="29" customFormat="1" ht="14.25">
      <c r="A71" s="1947"/>
      <c r="B71" s="1687"/>
      <c r="C71" s="1687"/>
      <c r="D71" s="1687"/>
      <c r="E71" s="1687"/>
      <c r="F71" s="1948"/>
    </row>
    <row r="72" spans="1:6" s="29" customFormat="1" ht="14.25">
      <c r="A72" s="1947"/>
      <c r="B72" s="1687"/>
      <c r="C72" s="1687"/>
      <c r="D72" s="1687"/>
      <c r="E72" s="1687"/>
      <c r="F72" s="1948"/>
    </row>
    <row r="73" spans="1:6" s="29" customFormat="1" ht="14.25">
      <c r="A73" s="1947"/>
      <c r="B73" s="1687"/>
      <c r="C73" s="1687"/>
      <c r="D73" s="1687"/>
      <c r="E73" s="1687"/>
      <c r="F73" s="1948"/>
    </row>
    <row r="74" spans="1:6" s="29" customFormat="1" ht="14.25">
      <c r="A74" s="1947"/>
      <c r="B74" s="1687"/>
      <c r="C74" s="1687"/>
      <c r="D74" s="1687"/>
      <c r="E74" s="1687"/>
      <c r="F74" s="1948"/>
    </row>
    <row r="75" spans="1:6" s="29" customFormat="1" ht="14.25">
      <c r="A75" s="1947"/>
      <c r="B75" s="1687"/>
      <c r="C75" s="1687"/>
      <c r="D75" s="1687"/>
      <c r="E75" s="1687"/>
      <c r="F75" s="1948"/>
    </row>
    <row r="76" spans="1:6" s="29" customFormat="1" ht="14.25">
      <c r="A76" s="1947"/>
      <c r="B76" s="1687"/>
      <c r="C76" s="1687"/>
      <c r="D76" s="1687"/>
      <c r="E76" s="1687"/>
      <c r="F76" s="1948"/>
    </row>
    <row r="77" spans="1:6" s="29" customFormat="1" ht="14.25">
      <c r="A77" s="1947"/>
      <c r="B77" s="1687"/>
      <c r="C77" s="1687"/>
      <c r="D77" s="1687"/>
      <c r="E77" s="1687"/>
      <c r="F77" s="1948"/>
    </row>
    <row r="78" spans="1:6" s="29" customFormat="1" ht="14.25">
      <c r="A78" s="1947"/>
      <c r="B78" s="1687"/>
      <c r="C78" s="1687"/>
      <c r="D78" s="1687"/>
      <c r="E78" s="1687"/>
      <c r="F78" s="1948"/>
    </row>
    <row r="79" spans="1:6" s="29" customFormat="1" ht="14.25">
      <c r="A79" s="1947"/>
      <c r="B79" s="1687"/>
      <c r="C79" s="1687"/>
      <c r="D79" s="1687"/>
      <c r="E79" s="1687"/>
      <c r="F79" s="1948"/>
    </row>
    <row r="80" spans="1:6" s="29" customFormat="1" ht="14.25">
      <c r="A80" s="1947"/>
      <c r="B80" s="1687"/>
      <c r="C80" s="1687"/>
      <c r="D80" s="1687"/>
      <c r="E80" s="1687"/>
      <c r="F80" s="1948"/>
    </row>
    <row r="81" spans="1:6" s="29" customFormat="1" ht="14.25">
      <c r="A81" s="1947"/>
      <c r="B81" s="1687"/>
      <c r="C81" s="1687"/>
      <c r="D81" s="1687"/>
      <c r="E81" s="1687"/>
      <c r="F81" s="1948"/>
    </row>
    <row r="82" spans="1:6" s="29" customFormat="1" ht="14.25">
      <c r="A82" s="1947"/>
      <c r="B82" s="1687"/>
      <c r="C82" s="1687"/>
      <c r="D82" s="1687"/>
      <c r="E82" s="1687"/>
      <c r="F82" s="1948"/>
    </row>
    <row r="83" spans="1:6" s="29" customFormat="1" ht="14.25">
      <c r="A83" s="1947"/>
      <c r="B83" s="1687"/>
      <c r="C83" s="1687"/>
      <c r="D83" s="1687"/>
      <c r="E83" s="1687"/>
      <c r="F83" s="1948"/>
    </row>
    <row r="84" spans="1:6" s="29" customFormat="1" ht="14.25">
      <c r="A84" s="1949"/>
      <c r="B84" s="1950"/>
      <c r="C84" s="1950"/>
      <c r="D84" s="1950"/>
      <c r="E84" s="1950"/>
      <c r="F84" s="1951"/>
    </row>
    <row r="85" spans="1:6" s="29" customFormat="1" ht="14.25">
      <c r="A85" s="54"/>
      <c r="B85" s="155"/>
      <c r="C85" s="155"/>
      <c r="D85" s="155"/>
      <c r="E85" s="155"/>
      <c r="F85" s="155"/>
    </row>
    <row r="86" spans="1:6" s="29" customFormat="1" ht="14.25">
      <c r="A86" s="54"/>
      <c r="B86" s="155"/>
      <c r="C86" s="155"/>
      <c r="D86" s="155"/>
      <c r="E86" s="155"/>
      <c r="F86" s="155"/>
    </row>
    <row r="87" spans="1:6" s="29" customFormat="1" ht="14.25">
      <c r="A87" s="54"/>
      <c r="B87" s="155"/>
      <c r="C87" s="155"/>
      <c r="D87" s="155"/>
      <c r="E87" s="155"/>
      <c r="F87" s="155"/>
    </row>
    <row r="88" spans="1:6" s="29" customFormat="1" ht="14.25">
      <c r="A88" s="54" t="s">
        <v>325</v>
      </c>
      <c r="B88" s="155"/>
      <c r="C88" s="155"/>
      <c r="D88" s="155"/>
      <c r="E88" s="155"/>
      <c r="F88" s="155"/>
    </row>
    <row r="89" spans="1:6" s="29" customFormat="1" ht="14.25">
      <c r="A89" s="54" t="s">
        <v>326</v>
      </c>
      <c r="B89" s="155"/>
      <c r="C89" s="155"/>
      <c r="D89" s="155"/>
      <c r="E89" s="155"/>
      <c r="F89" s="155"/>
    </row>
    <row r="90" spans="1:6" s="29" customFormat="1" ht="14.25">
      <c r="A90" s="54"/>
      <c r="B90" s="155"/>
      <c r="C90" s="155"/>
      <c r="D90" s="155"/>
      <c r="E90" s="155"/>
      <c r="F90" s="155"/>
    </row>
    <row r="91" spans="1:6" s="29" customFormat="1" ht="14.25">
      <c r="A91" s="54"/>
      <c r="B91" s="155"/>
      <c r="C91" s="155"/>
      <c r="D91" s="155"/>
      <c r="E91" s="155"/>
      <c r="F91" s="155"/>
    </row>
    <row r="92" spans="1:6" s="29" customFormat="1" ht="14.25">
      <c r="A92" s="54"/>
      <c r="B92" s="155"/>
      <c r="C92" s="155"/>
      <c r="D92" s="155"/>
      <c r="E92" s="155"/>
      <c r="F92" s="155"/>
    </row>
    <row r="93" spans="1:6" s="29" customFormat="1" ht="14.25">
      <c r="A93" s="54"/>
      <c r="B93" s="155"/>
      <c r="C93" s="155"/>
      <c r="D93" s="155"/>
      <c r="E93" s="155"/>
      <c r="F93" s="155"/>
    </row>
    <row r="94" spans="1:6" s="29" customFormat="1" ht="14.25">
      <c r="A94" s="54"/>
      <c r="B94" s="155"/>
      <c r="C94" s="155"/>
      <c r="D94" s="155"/>
      <c r="E94" s="155"/>
      <c r="F94" s="155"/>
    </row>
    <row r="95" spans="1:6" s="29" customFormat="1" ht="14.25">
      <c r="A95" s="54"/>
      <c r="B95" s="155"/>
      <c r="C95" s="155"/>
      <c r="D95" s="155"/>
      <c r="E95" s="155"/>
      <c r="F95" s="155"/>
    </row>
    <row r="96" spans="1:6" s="29" customFormat="1" ht="14.25">
      <c r="A96" s="54"/>
      <c r="B96" s="155"/>
      <c r="C96" s="155"/>
      <c r="D96" s="155"/>
      <c r="E96" s="155"/>
      <c r="F96" s="155"/>
    </row>
    <row r="97" spans="1:6" s="29" customFormat="1" ht="14.25">
      <c r="A97" s="54"/>
      <c r="B97" s="155"/>
      <c r="C97" s="155"/>
      <c r="D97" s="155"/>
      <c r="E97" s="155"/>
      <c r="F97" s="155"/>
    </row>
    <row r="98" spans="1:6" s="29" customFormat="1" ht="14.25">
      <c r="A98" s="54"/>
      <c r="B98" s="155"/>
      <c r="C98" s="155"/>
      <c r="D98" s="155"/>
      <c r="E98" s="155"/>
      <c r="F98" s="155"/>
    </row>
    <row r="99" spans="1:6" s="29" customFormat="1" ht="14.25">
      <c r="A99" s="54"/>
      <c r="B99" s="155"/>
      <c r="C99" s="155"/>
      <c r="D99" s="155"/>
      <c r="E99" s="155"/>
      <c r="F99" s="155"/>
    </row>
    <row r="100" spans="1:6" s="29" customFormat="1" ht="14.25">
      <c r="A100" s="54"/>
      <c r="B100" s="155"/>
      <c r="C100" s="155"/>
      <c r="D100" s="155"/>
      <c r="E100" s="155"/>
      <c r="F100" s="155"/>
    </row>
    <row r="101" spans="1:6" s="29" customFormat="1" ht="14.25">
      <c r="A101" s="54"/>
      <c r="B101" s="155"/>
      <c r="C101" s="155"/>
      <c r="D101" s="155"/>
      <c r="E101" s="155"/>
      <c r="F101" s="155"/>
    </row>
    <row r="102" spans="1:6" s="29" customFormat="1" ht="14.25">
      <c r="A102" s="54"/>
      <c r="B102" s="155"/>
      <c r="C102" s="155"/>
      <c r="D102" s="155"/>
      <c r="E102" s="155"/>
      <c r="F102" s="155"/>
    </row>
    <row r="103" spans="1:6" s="29" customFormat="1" ht="14.25">
      <c r="A103" s="54"/>
      <c r="B103" s="155"/>
      <c r="C103" s="155"/>
      <c r="D103" s="155"/>
      <c r="E103" s="155"/>
      <c r="F103" s="155"/>
    </row>
    <row r="104" spans="1:6" s="29" customFormat="1" ht="14.25">
      <c r="A104" s="54"/>
      <c r="B104" s="155"/>
      <c r="C104" s="155"/>
      <c r="D104" s="155"/>
      <c r="E104" s="155"/>
      <c r="F104" s="155"/>
    </row>
    <row r="105" spans="1:6" s="29" customFormat="1" ht="14.25">
      <c r="A105" s="54"/>
      <c r="B105" s="155"/>
      <c r="C105" s="155"/>
      <c r="D105" s="155"/>
      <c r="E105" s="155"/>
      <c r="F105" s="155"/>
    </row>
    <row r="106" spans="1:6" s="29" customFormat="1" ht="14.25">
      <c r="A106" s="54"/>
      <c r="B106" s="155"/>
      <c r="C106" s="155"/>
      <c r="D106" s="155"/>
      <c r="E106" s="155"/>
      <c r="F106" s="155"/>
    </row>
    <row r="107" spans="1:6" s="29" customFormat="1" ht="14.25">
      <c r="A107" s="54"/>
      <c r="B107" s="155"/>
      <c r="C107" s="155"/>
      <c r="D107" s="155"/>
      <c r="E107" s="155"/>
      <c r="F107" s="155"/>
    </row>
    <row r="108" spans="1:6" s="29" customFormat="1" ht="14.25">
      <c r="A108" s="54"/>
      <c r="B108" s="155"/>
      <c r="C108" s="155"/>
      <c r="D108" s="155"/>
      <c r="E108" s="155"/>
      <c r="F108" s="155"/>
    </row>
    <row r="109" spans="1:6" s="29" customFormat="1" ht="14.25">
      <c r="A109" s="54"/>
      <c r="B109" s="155"/>
      <c r="C109" s="155"/>
      <c r="D109" s="155"/>
      <c r="E109" s="155"/>
      <c r="F109" s="155"/>
    </row>
    <row r="110" spans="1:6" s="29" customFormat="1" ht="14.25">
      <c r="A110" s="54" t="s">
        <v>710</v>
      </c>
      <c r="B110" s="155"/>
      <c r="C110" s="155"/>
      <c r="D110" s="155"/>
      <c r="E110" s="155"/>
      <c r="F110" s="155"/>
    </row>
    <row r="111" spans="1:6" s="29" customFormat="1" ht="14.25">
      <c r="A111" s="54"/>
      <c r="B111" s="155"/>
      <c r="C111" s="155"/>
      <c r="D111" s="155"/>
      <c r="E111" s="155"/>
      <c r="F111" s="155"/>
    </row>
    <row r="112" spans="1:6" s="29" customFormat="1" ht="14.25">
      <c r="A112" s="54"/>
      <c r="B112" s="155"/>
      <c r="C112" s="155"/>
      <c r="D112" s="155"/>
      <c r="E112" s="155"/>
      <c r="F112" s="155"/>
    </row>
    <row r="113" spans="1:6" s="29" customFormat="1" ht="14.25">
      <c r="A113" s="54"/>
      <c r="B113" s="155"/>
      <c r="C113" s="155"/>
      <c r="D113" s="155"/>
      <c r="E113" s="155"/>
      <c r="F113" s="155"/>
    </row>
    <row r="114" spans="1:6" s="29" customFormat="1" ht="14.25">
      <c r="A114" s="54"/>
      <c r="B114" s="155"/>
      <c r="C114" s="155"/>
      <c r="D114" s="155"/>
      <c r="E114" s="155"/>
      <c r="F114" s="155"/>
    </row>
    <row r="115" spans="1:6" s="29" customFormat="1" ht="14.25">
      <c r="A115" s="54"/>
      <c r="B115" s="155"/>
      <c r="C115" s="155"/>
      <c r="D115" s="155"/>
      <c r="E115" s="155"/>
      <c r="F115" s="155"/>
    </row>
    <row r="116" spans="1:6" s="29" customFormat="1" ht="14.25">
      <c r="A116" s="54"/>
      <c r="B116" s="155"/>
      <c r="C116" s="155"/>
      <c r="D116" s="155"/>
      <c r="E116" s="155"/>
      <c r="F116" s="155"/>
    </row>
    <row r="117" spans="1:6" s="29" customFormat="1" ht="14.25">
      <c r="A117" s="54"/>
      <c r="B117" s="155"/>
      <c r="C117" s="155"/>
      <c r="D117" s="155"/>
      <c r="E117" s="155"/>
      <c r="F117" s="155"/>
    </row>
    <row r="118" spans="1:6" s="29" customFormat="1" ht="14.25">
      <c r="A118" s="54"/>
      <c r="B118" s="155"/>
      <c r="C118" s="155"/>
      <c r="D118" s="155"/>
      <c r="E118" s="155"/>
      <c r="F118" s="155"/>
    </row>
    <row r="119" spans="1:6" s="29" customFormat="1" ht="14.25">
      <c r="A119" s="54"/>
      <c r="B119" s="155"/>
      <c r="C119" s="155"/>
      <c r="D119" s="155"/>
      <c r="E119" s="155"/>
      <c r="F119" s="155"/>
    </row>
    <row r="120" spans="1:6" s="29" customFormat="1" ht="14.25">
      <c r="A120" s="54"/>
      <c r="B120" s="155"/>
      <c r="C120" s="155"/>
      <c r="D120" s="155"/>
      <c r="E120" s="155"/>
      <c r="F120" s="155"/>
    </row>
    <row r="121" spans="1:6" s="29" customFormat="1" ht="14.25">
      <c r="A121" s="54"/>
      <c r="B121" s="155"/>
      <c r="C121" s="155"/>
      <c r="D121" s="155"/>
      <c r="E121" s="155"/>
      <c r="F121" s="155"/>
    </row>
    <row r="122" spans="1:6" s="29" customFormat="1" ht="14.25">
      <c r="A122" s="54"/>
      <c r="B122" s="155"/>
      <c r="C122" s="155"/>
      <c r="D122" s="155"/>
      <c r="E122" s="155"/>
      <c r="F122" s="155"/>
    </row>
    <row r="123" spans="1:6" s="29" customFormat="1" ht="14.25">
      <c r="A123" s="54"/>
      <c r="B123" s="155"/>
      <c r="C123" s="155"/>
      <c r="D123" s="155"/>
      <c r="E123" s="155"/>
      <c r="F123" s="155"/>
    </row>
    <row r="124" spans="1:6" s="29" customFormat="1" ht="14.25">
      <c r="A124" s="54"/>
      <c r="B124" s="155"/>
      <c r="C124" s="155"/>
      <c r="D124" s="155"/>
      <c r="E124" s="155"/>
      <c r="F124" s="155"/>
    </row>
    <row r="125" spans="1:6" s="29" customFormat="1" ht="14.25">
      <c r="A125" s="54"/>
      <c r="B125" s="155"/>
      <c r="C125" s="155"/>
      <c r="D125" s="155"/>
      <c r="E125" s="155"/>
      <c r="F125" s="155"/>
    </row>
    <row r="126" spans="1:6" s="29" customFormat="1" ht="14.25">
      <c r="A126" s="54"/>
      <c r="B126" s="155"/>
      <c r="C126" s="155"/>
      <c r="D126" s="155"/>
      <c r="E126" s="155"/>
      <c r="F126" s="155"/>
    </row>
    <row r="127" spans="1:6" s="29" customFormat="1" ht="14.25">
      <c r="A127" s="54"/>
      <c r="B127" s="155"/>
      <c r="C127" s="155"/>
      <c r="D127" s="155"/>
      <c r="E127" s="155"/>
      <c r="F127" s="155"/>
    </row>
    <row r="128" spans="1:6" s="29" customFormat="1" ht="14.25">
      <c r="A128" s="54"/>
      <c r="B128" s="155"/>
      <c r="C128" s="155"/>
      <c r="D128" s="155"/>
      <c r="E128" s="155"/>
      <c r="F128" s="155"/>
    </row>
    <row r="129" spans="1:6" s="29" customFormat="1" ht="14.25">
      <c r="A129" s="54"/>
      <c r="B129" s="155"/>
      <c r="C129" s="155"/>
      <c r="D129" s="155"/>
      <c r="E129" s="155"/>
      <c r="F129" s="155"/>
    </row>
    <row r="130" spans="1:6" s="29" customFormat="1" ht="14.25">
      <c r="A130" s="54"/>
      <c r="B130" s="155"/>
      <c r="C130" s="155"/>
      <c r="D130" s="155"/>
      <c r="E130" s="155"/>
      <c r="F130" s="155"/>
    </row>
    <row r="131" spans="1:6" s="29" customFormat="1" ht="14.25">
      <c r="A131" s="54"/>
      <c r="B131" s="155"/>
      <c r="C131" s="155"/>
      <c r="D131" s="155"/>
      <c r="E131" s="155"/>
      <c r="F131" s="155"/>
    </row>
    <row r="132" spans="1:6" s="29" customFormat="1" ht="14.25">
      <c r="A132" s="54"/>
      <c r="B132" s="155"/>
      <c r="C132" s="155"/>
      <c r="D132" s="155"/>
      <c r="E132" s="155"/>
      <c r="F132" s="155"/>
    </row>
    <row r="133" spans="1:6" s="29" customFormat="1" ht="14.25">
      <c r="A133" s="54"/>
      <c r="B133" s="155"/>
      <c r="C133" s="155"/>
      <c r="D133" s="155"/>
      <c r="E133" s="155"/>
      <c r="F133" s="155"/>
    </row>
    <row r="134" spans="1:6" s="29" customFormat="1" ht="14.25">
      <c r="A134" s="54"/>
      <c r="B134" s="155"/>
      <c r="C134" s="155"/>
      <c r="D134" s="155"/>
      <c r="E134" s="155"/>
      <c r="F134" s="155"/>
    </row>
    <row r="135" spans="1:6" s="29" customFormat="1" ht="14.25">
      <c r="A135" s="54"/>
      <c r="B135" s="155"/>
      <c r="C135" s="155"/>
      <c r="D135" s="155"/>
      <c r="E135" s="155"/>
      <c r="F135" s="155"/>
    </row>
    <row r="136" spans="1:6" s="29" customFormat="1" ht="14.25">
      <c r="A136" s="54"/>
      <c r="B136" s="155"/>
      <c r="C136" s="155"/>
      <c r="D136" s="155"/>
      <c r="E136" s="155"/>
      <c r="F136" s="155"/>
    </row>
    <row r="137" spans="1:6" s="29" customFormat="1" ht="14.25">
      <c r="A137" s="54"/>
      <c r="B137" s="155"/>
      <c r="C137" s="155"/>
      <c r="D137" s="155"/>
      <c r="E137" s="155"/>
      <c r="F137" s="155"/>
    </row>
    <row r="138" spans="1:6" s="29" customFormat="1" ht="14.25">
      <c r="A138" s="54"/>
      <c r="B138" s="155"/>
      <c r="C138" s="155"/>
      <c r="D138" s="155"/>
      <c r="E138" s="155"/>
      <c r="F138" s="155"/>
    </row>
    <row r="139" spans="1:6" s="29" customFormat="1" ht="14.25">
      <c r="A139" s="54"/>
      <c r="B139" s="155"/>
      <c r="C139" s="155"/>
      <c r="D139" s="155"/>
      <c r="E139" s="155"/>
      <c r="F139" s="155"/>
    </row>
    <row r="140" spans="1:6" s="29" customFormat="1" ht="14.25">
      <c r="A140" s="54"/>
      <c r="B140" s="155"/>
      <c r="C140" s="155"/>
      <c r="D140" s="155"/>
      <c r="E140" s="155"/>
      <c r="F140" s="155"/>
    </row>
    <row r="141" spans="1:6" s="29" customFormat="1" ht="14.25">
      <c r="A141" s="54"/>
      <c r="B141" s="155"/>
      <c r="C141" s="155"/>
      <c r="D141" s="155"/>
      <c r="E141" s="155"/>
      <c r="F141" s="155"/>
    </row>
  </sheetData>
  <sheetProtection password="E2A3" sheet="1" objects="1" scenarios="1"/>
  <mergeCells count="6">
    <mergeCell ref="A6:F7"/>
    <mergeCell ref="D8:F8"/>
    <mergeCell ref="A8:C8"/>
    <mergeCell ref="A12:F12"/>
    <mergeCell ref="E11:F11"/>
    <mergeCell ref="A11:B11"/>
  </mergeCells>
  <dataValidations count="2">
    <dataValidation type="list" allowBlank="1" showInputMessage="1" showErrorMessage="1" sqref="F10">
      <formula1>$A$88:$A$89</formula1>
    </dataValidation>
    <dataValidation type="list" allowBlank="1" showInputMessage="1" showErrorMessage="1" sqref="D8:F8">
      <formula1>$A$110</formula1>
    </dataValidation>
  </dataValidations>
  <printOptions horizontalCentered="1"/>
  <pageMargins left="0.41" right="0.44" top="0.98" bottom="0.984251968503937" header="0.35" footer="0.5118110236220472"/>
  <pageSetup horizontalDpi="300" verticalDpi="300" orientation="portrait" paperSize="9" r:id="rId2"/>
  <headerFooter alignWithMargins="0">
    <oddHeader>&amp;C&amp;"Arial,Gras"&amp;14&amp;A</oddHeader>
    <oddFooter>&amp;C&amp;F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73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2.140625" style="0" customWidth="1"/>
    <col min="3" max="3" width="10.421875" style="0" customWidth="1"/>
    <col min="4" max="4" width="11.140625" style="0" customWidth="1"/>
    <col min="5" max="6" width="10.00390625" style="0" customWidth="1"/>
    <col min="7" max="8" width="10.28125" style="0" customWidth="1"/>
  </cols>
  <sheetData>
    <row r="1" spans="1:8" ht="23.25">
      <c r="A1" s="475"/>
      <c r="B1" s="937"/>
      <c r="C1" s="937"/>
      <c r="D1" s="937"/>
      <c r="E1" s="937"/>
      <c r="F1" s="452"/>
      <c r="G1" s="490"/>
      <c r="H1" s="493" t="s">
        <v>835</v>
      </c>
    </row>
    <row r="2" spans="1:8" ht="15">
      <c r="A2" s="476"/>
      <c r="B2" s="806"/>
      <c r="C2" s="806"/>
      <c r="D2" s="806"/>
      <c r="E2" s="806"/>
      <c r="F2" s="455"/>
      <c r="G2" s="494"/>
      <c r="H2" s="477"/>
    </row>
    <row r="3" spans="1:8" ht="15">
      <c r="A3" s="478" t="s">
        <v>913</v>
      </c>
      <c r="B3" s="2558">
        <f>'A1'!B6:C6</f>
        <v>0</v>
      </c>
      <c r="C3" s="2558"/>
      <c r="D3" s="2558"/>
      <c r="E3" s="473"/>
      <c r="F3" s="497" t="s">
        <v>908</v>
      </c>
      <c r="G3" s="497"/>
      <c r="H3" s="2084">
        <f>'A1'!C7</f>
        <v>0</v>
      </c>
    </row>
    <row r="4" spans="1:8" ht="15">
      <c r="A4" s="478" t="s">
        <v>914</v>
      </c>
      <c r="B4" s="2559">
        <f>'A1'!G6</f>
        <v>0</v>
      </c>
      <c r="C4" s="2559"/>
      <c r="D4" s="473"/>
      <c r="E4" s="473"/>
      <c r="F4" s="499" t="s">
        <v>910</v>
      </c>
      <c r="G4" s="2560">
        <f>'A1'!C8</f>
        <v>0</v>
      </c>
      <c r="H4" s="2561"/>
    </row>
    <row r="5" spans="1:8" ht="13.5" thickBot="1">
      <c r="A5" s="545"/>
      <c r="B5" s="474"/>
      <c r="C5" s="474"/>
      <c r="D5" s="474"/>
      <c r="E5" s="474"/>
      <c r="F5" s="455"/>
      <c r="G5" s="494"/>
      <c r="H5" s="477"/>
    </row>
    <row r="6" spans="1:8" ht="44.25" customHeight="1" thickBot="1">
      <c r="A6" s="2511" t="s">
        <v>757</v>
      </c>
      <c r="B6" s="2512"/>
      <c r="C6" s="2512"/>
      <c r="D6" s="2512"/>
      <c r="E6" s="2512"/>
      <c r="F6" s="2512"/>
      <c r="G6" s="2512"/>
      <c r="H6" s="2513"/>
    </row>
    <row r="7" spans="7:8" ht="12.75">
      <c r="G7" s="18"/>
      <c r="H7" s="18"/>
    </row>
    <row r="8" spans="1:8" ht="12.75">
      <c r="A8" t="s">
        <v>758</v>
      </c>
      <c r="G8" s="18"/>
      <c r="H8" s="18"/>
    </row>
    <row r="9" spans="1:8" ht="12.75">
      <c r="A9" t="s">
        <v>759</v>
      </c>
      <c r="G9" s="18"/>
      <c r="H9" s="18"/>
    </row>
    <row r="10" spans="1:8" ht="12.75">
      <c r="A10" t="s">
        <v>760</v>
      </c>
      <c r="G10" s="18"/>
      <c r="H10" s="18"/>
    </row>
    <row r="11" spans="1:8" ht="12.75">
      <c r="A11" t="s">
        <v>761</v>
      </c>
      <c r="G11" s="18"/>
      <c r="H11" s="18"/>
    </row>
    <row r="12" spans="7:8" ht="12.75">
      <c r="G12" s="18"/>
      <c r="H12" s="18"/>
    </row>
    <row r="13" spans="1:8" ht="12.75">
      <c r="A13" s="27" t="s">
        <v>762</v>
      </c>
      <c r="G13" s="18"/>
      <c r="H13" s="18"/>
    </row>
    <row r="14" spans="1:8" ht="12.75">
      <c r="A14" s="27"/>
      <c r="G14" s="18"/>
      <c r="H14" s="18"/>
    </row>
    <row r="15" spans="1:8" ht="15.75">
      <c r="A15" s="99" t="s">
        <v>763</v>
      </c>
      <c r="D15" s="2085"/>
      <c r="G15" s="18"/>
      <c r="H15" s="18"/>
    </row>
    <row r="16" spans="1:8" ht="14.25">
      <c r="A16" s="2057">
        <f>IF(D15="oui","passez en revue les rubriques ci-dessous et, le cas échéant, complétez les","")</f>
      </c>
      <c r="G16" s="18"/>
      <c r="H16" s="18"/>
    </row>
    <row r="17" spans="1:8" ht="14.25">
      <c r="A17" s="2057">
        <f>IF(D15="non","vous êtes donc en possession dans votre dossier de toutes les informations à produire","")</f>
      </c>
      <c r="B17" s="2058"/>
      <c r="G17" s="18"/>
      <c r="H17" s="18"/>
    </row>
    <row r="18" spans="7:8" ht="12.75">
      <c r="G18" s="18"/>
      <c r="H18" s="18"/>
    </row>
    <row r="19" spans="1:8" ht="12.75">
      <c r="A19" s="2059" t="s">
        <v>764</v>
      </c>
      <c r="B19" s="2059"/>
      <c r="C19" s="2059"/>
      <c r="D19" s="2059"/>
      <c r="E19" s="2059"/>
      <c r="F19" s="2514"/>
      <c r="G19" s="2514"/>
      <c r="H19" s="2514"/>
    </row>
    <row r="20" spans="1:5" ht="12.75">
      <c r="A20" s="2060"/>
      <c r="B20" s="2060"/>
      <c r="C20" s="2060"/>
      <c r="D20" s="2060"/>
      <c r="E20" s="2060"/>
    </row>
    <row r="21" spans="1:5" ht="12.75">
      <c r="A21" s="2060"/>
      <c r="B21" s="2060"/>
      <c r="C21" s="2060"/>
      <c r="D21" s="2060"/>
      <c r="E21" s="2060"/>
    </row>
    <row r="22" spans="1:5" ht="12.75">
      <c r="A22" s="27" t="s">
        <v>766</v>
      </c>
      <c r="B22" s="2060"/>
      <c r="C22" s="2060"/>
      <c r="D22" s="2060"/>
      <c r="E22" s="2060"/>
    </row>
    <row r="23" spans="1:8" ht="12.75">
      <c r="A23" s="2061" t="s">
        <v>767</v>
      </c>
      <c r="B23" s="2060"/>
      <c r="C23" s="2060"/>
      <c r="D23" s="2060"/>
      <c r="E23" s="2060"/>
      <c r="F23" s="2568"/>
      <c r="G23" s="2568"/>
      <c r="H23" s="2568"/>
    </row>
    <row r="24" spans="1:5" ht="12.75">
      <c r="A24" s="2062" t="s">
        <v>769</v>
      </c>
      <c r="B24" s="2060"/>
      <c r="C24" s="2060"/>
      <c r="D24" s="2060"/>
      <c r="E24" s="2060"/>
    </row>
    <row r="25" spans="1:5" ht="12.75">
      <c r="A25" s="2062"/>
      <c r="B25" s="2060"/>
      <c r="C25" s="2060"/>
      <c r="D25" s="2060"/>
      <c r="E25" s="2060"/>
    </row>
    <row r="26" spans="7:8" ht="12.75">
      <c r="G26" s="18"/>
      <c r="H26" s="18"/>
    </row>
    <row r="27" spans="1:8" ht="13.5" thickBot="1">
      <c r="A27" s="27" t="s">
        <v>770</v>
      </c>
      <c r="G27" s="18"/>
      <c r="H27" s="18"/>
    </row>
    <row r="28" spans="1:8" ht="12.75">
      <c r="A28" s="2519" t="s">
        <v>771</v>
      </c>
      <c r="B28" s="2519" t="s">
        <v>772</v>
      </c>
      <c r="C28" s="2519" t="s">
        <v>733</v>
      </c>
      <c r="D28" s="2519" t="s">
        <v>773</v>
      </c>
      <c r="E28" s="2515" t="s">
        <v>774</v>
      </c>
      <c r="F28" s="2516"/>
      <c r="G28" s="2517" t="s">
        <v>775</v>
      </c>
      <c r="H28" s="2518"/>
    </row>
    <row r="29" spans="1:8" ht="13.5" thickBot="1">
      <c r="A29" s="2520"/>
      <c r="B29" s="2520"/>
      <c r="C29" s="2520"/>
      <c r="D29" s="2520"/>
      <c r="E29" s="2063" t="s">
        <v>776</v>
      </c>
      <c r="F29" s="2064" t="s">
        <v>777</v>
      </c>
      <c r="G29" s="2063" t="s">
        <v>776</v>
      </c>
      <c r="H29" s="2064" t="s">
        <v>777</v>
      </c>
    </row>
    <row r="30" spans="1:8" ht="12.75">
      <c r="A30" s="2525"/>
      <c r="B30" s="2527"/>
      <c r="C30" s="2527"/>
      <c r="D30" s="2521"/>
      <c r="E30" s="2521"/>
      <c r="F30" s="2521"/>
      <c r="G30" s="2521"/>
      <c r="H30" s="2523"/>
    </row>
    <row r="31" spans="1:8" ht="12.75">
      <c r="A31" s="2526"/>
      <c r="B31" s="2528"/>
      <c r="C31" s="2528"/>
      <c r="D31" s="2522"/>
      <c r="E31" s="2522"/>
      <c r="F31" s="2522"/>
      <c r="G31" s="2522"/>
      <c r="H31" s="2524"/>
    </row>
    <row r="32" spans="1:8" ht="12.75">
      <c r="A32" s="2526"/>
      <c r="B32" s="2528"/>
      <c r="C32" s="2528"/>
      <c r="D32" s="2522"/>
      <c r="E32" s="2522"/>
      <c r="F32" s="2522"/>
      <c r="G32" s="2522"/>
      <c r="H32" s="2524"/>
    </row>
    <row r="33" spans="1:8" ht="12.75">
      <c r="A33" s="2526"/>
      <c r="B33" s="2528"/>
      <c r="C33" s="2528"/>
      <c r="D33" s="2522"/>
      <c r="E33" s="2522"/>
      <c r="F33" s="2522"/>
      <c r="G33" s="2522"/>
      <c r="H33" s="2524"/>
    </row>
    <row r="34" spans="1:8" ht="12.75">
      <c r="A34" s="2526"/>
      <c r="B34" s="2528"/>
      <c r="C34" s="2528"/>
      <c r="D34" s="2522"/>
      <c r="E34" s="2522"/>
      <c r="F34" s="2522"/>
      <c r="G34" s="2522"/>
      <c r="H34" s="2524"/>
    </row>
    <row r="35" spans="1:8" ht="12.75">
      <c r="A35" s="2526"/>
      <c r="B35" s="2528"/>
      <c r="C35" s="2528"/>
      <c r="D35" s="2522"/>
      <c r="E35" s="2522"/>
      <c r="F35" s="2522"/>
      <c r="G35" s="2522"/>
      <c r="H35" s="2524"/>
    </row>
    <row r="36" spans="1:8" ht="12.75">
      <c r="A36" s="2526"/>
      <c r="B36" s="2528"/>
      <c r="C36" s="2528"/>
      <c r="D36" s="2522"/>
      <c r="E36" s="2522"/>
      <c r="F36" s="2522"/>
      <c r="G36" s="2522"/>
      <c r="H36" s="2524"/>
    </row>
    <row r="37" spans="1:8" ht="12.75">
      <c r="A37" s="2526"/>
      <c r="B37" s="2528"/>
      <c r="C37" s="2528"/>
      <c r="D37" s="2522"/>
      <c r="E37" s="2522"/>
      <c r="F37" s="2522"/>
      <c r="G37" s="2522"/>
      <c r="H37" s="2524"/>
    </row>
    <row r="38" spans="1:8" ht="12.75">
      <c r="A38" s="2526"/>
      <c r="B38" s="2528"/>
      <c r="C38" s="2528"/>
      <c r="D38" s="2522"/>
      <c r="E38" s="2522"/>
      <c r="F38" s="2522"/>
      <c r="G38" s="2522"/>
      <c r="H38" s="2524"/>
    </row>
    <row r="39" spans="1:8" ht="13.5" thickBot="1">
      <c r="A39" s="2531"/>
      <c r="B39" s="2532"/>
      <c r="C39" s="2532"/>
      <c r="D39" s="2529"/>
      <c r="E39" s="2529"/>
      <c r="F39" s="2529"/>
      <c r="G39" s="2529"/>
      <c r="H39" s="2530"/>
    </row>
    <row r="40" spans="1:8" ht="12.75">
      <c r="A40" s="2065"/>
      <c r="B40" s="2065"/>
      <c r="C40" s="2065"/>
      <c r="D40" s="2066"/>
      <c r="E40" s="2066"/>
      <c r="F40" s="2066"/>
      <c r="G40" s="2066"/>
      <c r="H40" s="2066"/>
    </row>
    <row r="41" spans="1:8" ht="12.75">
      <c r="A41" s="2065"/>
      <c r="B41" s="2065"/>
      <c r="C41" s="2065"/>
      <c r="D41" s="2066"/>
      <c r="E41" s="2066"/>
      <c r="F41" s="2066"/>
      <c r="G41" s="2066"/>
      <c r="H41" s="2066"/>
    </row>
    <row r="42" spans="7:8" ht="12.75">
      <c r="G42" s="18"/>
      <c r="H42" s="18"/>
    </row>
    <row r="43" spans="1:8" ht="13.5" thickBot="1">
      <c r="A43" s="27" t="s">
        <v>778</v>
      </c>
      <c r="G43" s="18"/>
      <c r="H43" s="18"/>
    </row>
    <row r="44" spans="1:8" ht="12.75">
      <c r="A44" s="2519" t="s">
        <v>779</v>
      </c>
      <c r="B44" s="2533" t="s">
        <v>833</v>
      </c>
      <c r="C44" s="2534"/>
      <c r="D44" s="2535"/>
      <c r="E44" s="2533" t="s">
        <v>834</v>
      </c>
      <c r="F44" s="2534"/>
      <c r="G44" s="2535"/>
      <c r="H44" s="2539" t="s">
        <v>780</v>
      </c>
    </row>
    <row r="45" spans="1:8" ht="25.5" customHeight="1" thickBot="1">
      <c r="A45" s="2520"/>
      <c r="B45" s="2536"/>
      <c r="C45" s="2537"/>
      <c r="D45" s="2538"/>
      <c r="E45" s="2536"/>
      <c r="F45" s="2537"/>
      <c r="G45" s="2538"/>
      <c r="H45" s="2540"/>
    </row>
    <row r="46" spans="1:8" ht="12.75">
      <c r="A46" s="2525"/>
      <c r="B46" s="2527"/>
      <c r="C46" s="2527"/>
      <c r="D46" s="2527"/>
      <c r="E46" s="2527"/>
      <c r="F46" s="2527"/>
      <c r="G46" s="2527"/>
      <c r="H46" s="2544"/>
    </row>
    <row r="47" spans="1:8" ht="12.75">
      <c r="A47" s="2526"/>
      <c r="B47" s="2528"/>
      <c r="C47" s="2528"/>
      <c r="D47" s="2528"/>
      <c r="E47" s="2528"/>
      <c r="F47" s="2528"/>
      <c r="G47" s="2528"/>
      <c r="H47" s="2543"/>
    </row>
    <row r="48" spans="1:8" ht="12.75">
      <c r="A48" s="2526"/>
      <c r="B48" s="2528"/>
      <c r="C48" s="2528"/>
      <c r="D48" s="2528"/>
      <c r="E48" s="2528"/>
      <c r="F48" s="2528"/>
      <c r="G48" s="2528"/>
      <c r="H48" s="2543"/>
    </row>
    <row r="49" spans="1:8" ht="12.75">
      <c r="A49" s="2526"/>
      <c r="B49" s="2528"/>
      <c r="C49" s="2528"/>
      <c r="D49" s="2528"/>
      <c r="E49" s="2528"/>
      <c r="F49" s="2528"/>
      <c r="G49" s="2528"/>
      <c r="H49" s="2543"/>
    </row>
    <row r="50" spans="1:8" ht="12.75">
      <c r="A50" s="2526"/>
      <c r="B50" s="2528"/>
      <c r="C50" s="2528"/>
      <c r="D50" s="2528"/>
      <c r="E50" s="2528"/>
      <c r="F50" s="2528"/>
      <c r="G50" s="2528"/>
      <c r="H50" s="2543"/>
    </row>
    <row r="51" spans="1:8" ht="12.75">
      <c r="A51" s="2526"/>
      <c r="B51" s="2528"/>
      <c r="C51" s="2528"/>
      <c r="D51" s="2528"/>
      <c r="E51" s="2528"/>
      <c r="F51" s="2528"/>
      <c r="G51" s="2528"/>
      <c r="H51" s="2543"/>
    </row>
    <row r="52" spans="1:8" ht="12.75">
      <c r="A52" s="2526"/>
      <c r="B52" s="2528"/>
      <c r="C52" s="2528"/>
      <c r="D52" s="2528"/>
      <c r="E52" s="2528"/>
      <c r="F52" s="2528"/>
      <c r="G52" s="2528"/>
      <c r="H52" s="2543"/>
    </row>
    <row r="53" spans="1:8" ht="12.75">
      <c r="A53" s="2526"/>
      <c r="B53" s="2528"/>
      <c r="C53" s="2528"/>
      <c r="D53" s="2528"/>
      <c r="E53" s="2528"/>
      <c r="F53" s="2528"/>
      <c r="G53" s="2528"/>
      <c r="H53" s="2543"/>
    </row>
    <row r="54" spans="1:8" ht="12.75">
      <c r="A54" s="2526"/>
      <c r="B54" s="2528"/>
      <c r="C54" s="2528"/>
      <c r="D54" s="2528"/>
      <c r="E54" s="2528"/>
      <c r="F54" s="2528"/>
      <c r="G54" s="2528"/>
      <c r="H54" s="2543"/>
    </row>
    <row r="55" spans="1:8" ht="13.5" thickBot="1">
      <c r="A55" s="2531"/>
      <c r="B55" s="2532"/>
      <c r="C55" s="2532"/>
      <c r="D55" s="2532"/>
      <c r="E55" s="2532"/>
      <c r="F55" s="2532"/>
      <c r="G55" s="2532"/>
      <c r="H55" s="2553"/>
    </row>
    <row r="56" spans="1:8" ht="15">
      <c r="A56" s="2065"/>
      <c r="B56" s="2065"/>
      <c r="C56" s="2065"/>
      <c r="D56" s="2065"/>
      <c r="E56" s="2065"/>
      <c r="F56" s="2065"/>
      <c r="G56" s="2065"/>
      <c r="H56" s="2067"/>
    </row>
    <row r="57" spans="1:8" ht="15">
      <c r="A57" s="2065"/>
      <c r="B57" s="2065"/>
      <c r="C57" s="2065"/>
      <c r="D57" s="2065"/>
      <c r="E57" s="2065"/>
      <c r="F57" s="2065"/>
      <c r="G57" s="2065"/>
      <c r="H57" s="2067"/>
    </row>
    <row r="58" spans="1:8" ht="15">
      <c r="A58" s="2059" t="s">
        <v>836</v>
      </c>
      <c r="B58" s="2059"/>
      <c r="C58" s="2059"/>
      <c r="D58" s="2059"/>
      <c r="E58" s="2059"/>
      <c r="F58" s="2065"/>
      <c r="G58" s="2065"/>
      <c r="H58" s="2067"/>
    </row>
    <row r="59" spans="7:8" ht="12.75">
      <c r="G59" s="18"/>
      <c r="H59" s="18"/>
    </row>
    <row r="60" spans="1:8" ht="13.5" thickBot="1">
      <c r="A60" s="27" t="s">
        <v>781</v>
      </c>
      <c r="G60" s="18"/>
      <c r="H60" s="18"/>
    </row>
    <row r="61" spans="1:8" ht="12.75">
      <c r="A61" s="156" t="s">
        <v>782</v>
      </c>
      <c r="B61" s="2086"/>
      <c r="C61" s="2068"/>
      <c r="D61" s="2069"/>
      <c r="E61" s="2069"/>
      <c r="F61" s="2069"/>
      <c r="G61" s="347"/>
      <c r="H61" s="2070"/>
    </row>
    <row r="62" spans="1:8" ht="12.75">
      <c r="A62" s="163" t="s">
        <v>783</v>
      </c>
      <c r="B62" s="5"/>
      <c r="C62" s="5"/>
      <c r="D62" s="5"/>
      <c r="E62" s="2071" t="s">
        <v>784</v>
      </c>
      <c r="F62" s="2071"/>
      <c r="G62" s="2550"/>
      <c r="H62" s="2551"/>
    </row>
    <row r="63" spans="1:8" ht="12.75">
      <c r="A63" s="163"/>
      <c r="B63" s="5"/>
      <c r="C63" s="5"/>
      <c r="D63" s="5"/>
      <c r="E63" s="2072" t="s">
        <v>785</v>
      </c>
      <c r="F63" s="2071"/>
      <c r="G63" s="2550"/>
      <c r="H63" s="2551"/>
    </row>
    <row r="64" spans="1:8" ht="12.75">
      <c r="A64" s="163"/>
      <c r="B64" s="5"/>
      <c r="C64" s="5"/>
      <c r="D64" s="5"/>
      <c r="E64" s="2552" t="s">
        <v>786</v>
      </c>
      <c r="F64" s="2552"/>
      <c r="G64" s="2550"/>
      <c r="H64" s="2551"/>
    </row>
    <row r="65" spans="1:8" ht="12.75">
      <c r="A65" s="163"/>
      <c r="B65" s="5"/>
      <c r="C65" s="5"/>
      <c r="D65" s="5"/>
      <c r="E65" s="5"/>
      <c r="F65" s="5"/>
      <c r="G65" s="2025"/>
      <c r="H65" s="2073"/>
    </row>
    <row r="66" spans="1:8" ht="12.75">
      <c r="A66" s="163" t="s">
        <v>787</v>
      </c>
      <c r="B66" s="5"/>
      <c r="C66" s="5"/>
      <c r="D66" s="5"/>
      <c r="E66" s="5"/>
      <c r="F66" s="5"/>
      <c r="G66" s="2025"/>
      <c r="H66" s="2073"/>
    </row>
    <row r="67" spans="1:8" ht="12.75">
      <c r="A67" s="163" t="s">
        <v>788</v>
      </c>
      <c r="B67" s="2546"/>
      <c r="C67" s="2547"/>
      <c r="D67" s="2547"/>
      <c r="E67" s="2547"/>
      <c r="F67" s="2547"/>
      <c r="G67" s="2547"/>
      <c r="H67" s="2548"/>
    </row>
    <row r="68" spans="1:8" ht="12.75">
      <c r="A68" s="163" t="s">
        <v>789</v>
      </c>
      <c r="B68" s="2546"/>
      <c r="C68" s="2547"/>
      <c r="D68" s="2549"/>
      <c r="E68" s="5"/>
      <c r="F68" s="5"/>
      <c r="G68" s="2025"/>
      <c r="H68" s="2073"/>
    </row>
    <row r="69" spans="1:8" ht="13.5" thickBot="1">
      <c r="A69" s="164" t="s">
        <v>790</v>
      </c>
      <c r="B69" s="2554"/>
      <c r="C69" s="2555"/>
      <c r="D69" s="2556"/>
      <c r="E69" s="2035"/>
      <c r="F69" s="2035"/>
      <c r="G69" s="2032"/>
      <c r="H69" s="2074"/>
    </row>
    <row r="70" spans="7:8" ht="12.75">
      <c r="G70" s="18"/>
      <c r="H70" s="18"/>
    </row>
    <row r="71" spans="7:8" ht="12.75">
      <c r="G71" s="18"/>
      <c r="H71" s="18"/>
    </row>
    <row r="72" spans="7:8" ht="12.75">
      <c r="G72" s="18"/>
      <c r="H72" s="18"/>
    </row>
    <row r="73" spans="7:8" ht="12.75">
      <c r="G73" s="18"/>
      <c r="H73" s="18"/>
    </row>
    <row r="74" spans="1:8" ht="12.75">
      <c r="A74" s="2059" t="s">
        <v>791</v>
      </c>
      <c r="B74" s="2059"/>
      <c r="C74" s="2059"/>
      <c r="D74" s="2059"/>
      <c r="E74" s="2059"/>
      <c r="F74" s="2545"/>
      <c r="G74" s="2545"/>
      <c r="H74" s="2545"/>
    </row>
    <row r="75" spans="7:8" ht="12.75">
      <c r="G75" s="18"/>
      <c r="H75" s="18"/>
    </row>
    <row r="76" spans="1:8" ht="15">
      <c r="A76" s="2075">
        <f>IF(F74="feuille de travail jointe","référence de la feuille de travail ?","")</f>
      </c>
      <c r="C76" s="2087"/>
      <c r="D76" s="2087"/>
      <c r="E76" s="2087"/>
      <c r="F76" s="2087"/>
      <c r="G76" s="2087"/>
      <c r="H76" s="18"/>
    </row>
    <row r="77" spans="7:8" ht="12.75">
      <c r="G77" s="18"/>
      <c r="H77" s="18"/>
    </row>
    <row r="78" spans="7:8" ht="12.75">
      <c r="G78" s="18"/>
      <c r="H78" s="18"/>
    </row>
    <row r="79" spans="1:8" ht="12.75">
      <c r="A79" s="2059" t="s">
        <v>792</v>
      </c>
      <c r="B79" s="2059"/>
      <c r="C79" s="2059"/>
      <c r="D79" s="2059"/>
      <c r="E79" s="2059"/>
      <c r="F79" s="2545"/>
      <c r="G79" s="2545"/>
      <c r="H79" s="2545"/>
    </row>
    <row r="80" spans="7:8" ht="12.75">
      <c r="G80" s="18"/>
      <c r="H80" s="18"/>
    </row>
    <row r="81" spans="1:8" ht="15">
      <c r="A81" s="2075">
        <f>IF(F79="feuille de travail jointe","référence de la feuille de travail ?","")</f>
      </c>
      <c r="C81" s="2087"/>
      <c r="D81" s="2087"/>
      <c r="E81" s="2087"/>
      <c r="F81" s="2087"/>
      <c r="G81" s="2087"/>
      <c r="H81" s="18"/>
    </row>
    <row r="82" spans="7:8" ht="12.75">
      <c r="G82" s="18"/>
      <c r="H82" s="18"/>
    </row>
    <row r="83" spans="7:8" ht="12.75">
      <c r="G83" s="18"/>
      <c r="H83" s="18"/>
    </row>
    <row r="84" spans="1:8" ht="12.75">
      <c r="A84" s="2059" t="s">
        <v>794</v>
      </c>
      <c r="B84" s="2059"/>
      <c r="C84" s="2059"/>
      <c r="D84" s="2059"/>
      <c r="E84" s="2059"/>
      <c r="F84" s="2545"/>
      <c r="G84" s="2545"/>
      <c r="H84" s="2545"/>
    </row>
    <row r="85" spans="7:8" ht="12.75">
      <c r="G85" s="18"/>
      <c r="H85" s="18"/>
    </row>
    <row r="86" spans="1:8" ht="15">
      <c r="A86" s="2075">
        <f>IF(F84="feuille de travail jointe","référence de la feuille de travail ?","")</f>
      </c>
      <c r="C86" s="2087"/>
      <c r="D86" s="2087"/>
      <c r="E86" s="2087"/>
      <c r="F86" s="2087"/>
      <c r="G86" s="2087"/>
      <c r="H86" s="18"/>
    </row>
    <row r="87" spans="7:8" ht="12.75">
      <c r="G87" s="18"/>
      <c r="H87" s="18"/>
    </row>
    <row r="88" spans="7:8" ht="12.75">
      <c r="G88" s="18"/>
      <c r="H88" s="18"/>
    </row>
    <row r="89" spans="1:8" ht="12.75">
      <c r="A89" s="2059" t="s">
        <v>794</v>
      </c>
      <c r="B89" s="2059" t="s">
        <v>795</v>
      </c>
      <c r="C89" s="2059"/>
      <c r="D89" s="2059"/>
      <c r="E89" s="2059"/>
      <c r="F89" s="2545"/>
      <c r="G89" s="2545"/>
      <c r="H89" s="2545"/>
    </row>
    <row r="90" spans="1:8" ht="12.75">
      <c r="A90" s="2060" t="s">
        <v>797</v>
      </c>
      <c r="B90" s="2060"/>
      <c r="C90" s="2060"/>
      <c r="D90" s="2060"/>
      <c r="E90" s="2060"/>
      <c r="F90" s="2076"/>
      <c r="G90" s="2076"/>
      <c r="H90" s="2076"/>
    </row>
    <row r="91" spans="1:8" ht="12.75">
      <c r="A91" s="2060" t="s">
        <v>798</v>
      </c>
      <c r="B91" s="2060"/>
      <c r="C91" s="2060"/>
      <c r="D91" s="2060"/>
      <c r="E91" s="2060"/>
      <c r="F91" s="2076"/>
      <c r="G91" s="2076"/>
      <c r="H91" s="2076"/>
    </row>
    <row r="92" spans="1:8" ht="12.75">
      <c r="A92" s="2060" t="s">
        <v>799</v>
      </c>
      <c r="B92" s="2060"/>
      <c r="C92" s="2060"/>
      <c r="D92" s="2060"/>
      <c r="E92" s="2060"/>
      <c r="F92" s="2076"/>
      <c r="G92" s="2076"/>
      <c r="H92" s="2076"/>
    </row>
    <row r="93" spans="7:8" ht="12.75">
      <c r="G93" s="18"/>
      <c r="H93" s="18"/>
    </row>
    <row r="94" spans="1:8" ht="15">
      <c r="A94" s="2075">
        <f>IF(F89="feuille de travail jointe","référence de la feuille de travail ?","")</f>
      </c>
      <c r="C94" s="2087"/>
      <c r="D94" s="2087"/>
      <c r="E94" s="2087"/>
      <c r="F94" s="2087"/>
      <c r="G94" s="2087"/>
      <c r="H94" s="18"/>
    </row>
    <row r="95" spans="1:8" ht="14.25">
      <c r="A95" s="2075"/>
      <c r="H95" s="18"/>
    </row>
    <row r="96" spans="1:8" ht="14.25">
      <c r="A96" s="2075"/>
      <c r="H96" s="18"/>
    </row>
    <row r="97" spans="1:8" ht="12.75">
      <c r="A97" s="2059" t="s">
        <v>800</v>
      </c>
      <c r="B97" s="2059"/>
      <c r="C97" s="2059"/>
      <c r="D97" s="2059"/>
      <c r="E97" s="2059"/>
      <c r="F97" s="2545"/>
      <c r="G97" s="2545"/>
      <c r="H97" s="2545"/>
    </row>
    <row r="98" spans="7:8" ht="12.75">
      <c r="G98" s="18"/>
      <c r="H98" s="18"/>
    </row>
    <row r="99" spans="1:8" ht="12.75">
      <c r="A99" s="2077">
        <f>IF($F$97="informations nécessaires","Bien s'assurer que le tableau N-1 est en notre possession","")</f>
      </c>
      <c r="G99" s="18"/>
      <c r="H99" s="18"/>
    </row>
    <row r="100" spans="1:8" ht="12.75">
      <c r="A100" s="2077">
        <f>IF($F$97="informations nécessaires","Bien s'assurer que l'information concernant la provision congés payés et charges sociales est collectée","")</f>
      </c>
      <c r="G100" s="18"/>
      <c r="H100" s="18"/>
    </row>
    <row r="101" spans="1:8" ht="12.75">
      <c r="A101" s="2077">
        <f>IF($F$97="informations nécessaires","Bien s'assurer que la détermination du résultat fiscal est faite (note travail I3)","")</f>
      </c>
      <c r="G101" s="18"/>
      <c r="H101" s="18"/>
    </row>
    <row r="102" spans="1:8" ht="18" customHeight="1">
      <c r="A102" s="2567">
        <f>IF(F97="informations nécessaires","référence de la feuille de travail ?","")</f>
      </c>
      <c r="B102" s="2567"/>
      <c r="C102" s="2088"/>
      <c r="D102" s="2088"/>
      <c r="E102" s="2088"/>
      <c r="F102" s="2088"/>
      <c r="G102" s="2088"/>
      <c r="H102" s="2079"/>
    </row>
    <row r="103" spans="1:8" ht="29.25" customHeight="1">
      <c r="A103" s="2541">
        <f>IF($F$97="informations déjà collectées","Le tableau N-1, les éléments concernant la provision pour congés payés + charges sociales, la détermination du résultat fiscal (fiche I3) sont en notre possession","")</f>
      </c>
      <c r="B103" s="2542"/>
      <c r="C103" s="2542"/>
      <c r="D103" s="2542"/>
      <c r="E103" s="2542"/>
      <c r="F103" s="2542"/>
      <c r="G103" s="2542"/>
      <c r="H103" s="2542"/>
    </row>
    <row r="104" spans="7:8" ht="12.75">
      <c r="G104" s="18"/>
      <c r="H104" s="18"/>
    </row>
    <row r="105" spans="7:8" ht="12.75">
      <c r="G105" s="18"/>
      <c r="H105" s="18"/>
    </row>
    <row r="106" spans="1:8" ht="12.75">
      <c r="A106" s="2059" t="s">
        <v>801</v>
      </c>
      <c r="B106" s="2059"/>
      <c r="C106" s="2059"/>
      <c r="D106" s="2059"/>
      <c r="E106" s="2059"/>
      <c r="F106" s="2545"/>
      <c r="G106" s="2545"/>
      <c r="H106" s="2545"/>
    </row>
    <row r="107" spans="7:8" ht="12.75">
      <c r="G107" s="18"/>
      <c r="H107" s="18"/>
    </row>
    <row r="108" spans="1:8" ht="12.75">
      <c r="A108" s="2541">
        <f>IF($F$106="informations déjà collectées","Ne pas tenir compte de la partie ci-dessous et passer à la rubrique suivante","")</f>
      </c>
      <c r="B108" s="2542"/>
      <c r="C108" s="2542"/>
      <c r="D108" s="2542"/>
      <c r="E108" s="2542"/>
      <c r="F108" s="2542"/>
      <c r="G108" s="2542"/>
      <c r="H108" s="2542"/>
    </row>
    <row r="109" spans="7:8" ht="12.75">
      <c r="G109" s="18"/>
      <c r="H109" s="18"/>
    </row>
    <row r="110" spans="1:8" ht="12.75">
      <c r="A110" s="27" t="s">
        <v>802</v>
      </c>
      <c r="F110" s="2545"/>
      <c r="G110" s="2545"/>
      <c r="H110" s="2545"/>
    </row>
    <row r="111" spans="7:8" ht="12.75">
      <c r="G111" s="18"/>
      <c r="H111" s="18"/>
    </row>
    <row r="112" spans="1:8" ht="15">
      <c r="A112" s="2075">
        <f>IF(F110="feuille de travail jointe","référence de la feuille de travail ?","")</f>
      </c>
      <c r="C112" s="2087"/>
      <c r="D112" s="2087"/>
      <c r="E112" s="2087"/>
      <c r="F112" s="2087"/>
      <c r="G112" s="2087"/>
      <c r="H112" s="18"/>
    </row>
    <row r="113" spans="1:8" ht="14.25">
      <c r="A113" s="2075"/>
      <c r="B113" s="18"/>
      <c r="C113" s="18"/>
      <c r="D113" s="18"/>
      <c r="E113" s="18"/>
      <c r="F113" s="18"/>
      <c r="G113" s="18"/>
      <c r="H113" s="18"/>
    </row>
    <row r="114" spans="1:8" ht="14.25">
      <c r="A114" s="2075"/>
      <c r="B114" s="18"/>
      <c r="C114" s="18"/>
      <c r="D114" s="18"/>
      <c r="E114" s="18"/>
      <c r="F114" s="18"/>
      <c r="G114" s="18"/>
      <c r="H114" s="18"/>
    </row>
    <row r="115" spans="1:8" ht="12.75">
      <c r="A115" s="2059" t="s">
        <v>837</v>
      </c>
      <c r="B115" s="2091"/>
      <c r="C115" s="2091"/>
      <c r="D115" s="2091"/>
      <c r="E115" s="2091"/>
      <c r="G115" s="18"/>
      <c r="H115" s="18"/>
    </row>
    <row r="116" spans="7:8" ht="12.75">
      <c r="G116" s="18"/>
      <c r="H116" s="18"/>
    </row>
    <row r="117" spans="1:8" ht="12.75">
      <c r="A117" s="27" t="s">
        <v>803</v>
      </c>
      <c r="D117" s="2564" t="s">
        <v>804</v>
      </c>
      <c r="G117" s="18"/>
      <c r="H117" s="18"/>
    </row>
    <row r="118" spans="1:8" ht="12.75">
      <c r="A118" s="2080"/>
      <c r="B118" s="2081" t="s">
        <v>805</v>
      </c>
      <c r="D118" s="2565"/>
      <c r="F118" s="2557" t="s">
        <v>556</v>
      </c>
      <c r="G118" s="2557" t="s">
        <v>192</v>
      </c>
      <c r="H118" s="18"/>
    </row>
    <row r="119" spans="4:8" ht="12.75">
      <c r="D119" s="2566"/>
      <c r="F119" s="2557"/>
      <c r="G119" s="2557"/>
      <c r="H119" s="18"/>
    </row>
    <row r="120" spans="7:8" ht="12.75">
      <c r="G120" s="18"/>
      <c r="H120" s="18"/>
    </row>
    <row r="121" spans="2:8" ht="12.75">
      <c r="B121" t="s">
        <v>806</v>
      </c>
      <c r="C121" s="18"/>
      <c r="D121" s="2089"/>
      <c r="E121" s="18"/>
      <c r="F121" s="2089"/>
      <c r="G121" s="2089"/>
      <c r="H121" s="18"/>
    </row>
    <row r="122" spans="2:8" ht="12.75">
      <c r="B122" t="s">
        <v>807</v>
      </c>
      <c r="C122" s="18"/>
      <c r="D122" s="18"/>
      <c r="E122" s="18"/>
      <c r="F122" s="2089"/>
      <c r="G122" s="2089"/>
      <c r="H122" s="18"/>
    </row>
    <row r="123" spans="2:8" ht="12.75">
      <c r="B123" t="s">
        <v>808</v>
      </c>
      <c r="C123" s="18"/>
      <c r="D123" s="18"/>
      <c r="E123" s="18"/>
      <c r="F123" s="2089"/>
      <c r="G123" s="2089"/>
      <c r="H123" s="18"/>
    </row>
    <row r="124" spans="3:8" ht="12.75">
      <c r="C124" s="18"/>
      <c r="D124" s="18"/>
      <c r="E124" s="18"/>
      <c r="F124" s="18"/>
      <c r="G124" s="18"/>
      <c r="H124" s="18"/>
    </row>
    <row r="125" spans="3:8" ht="12.75">
      <c r="C125" s="18"/>
      <c r="D125" s="18"/>
      <c r="E125" s="18"/>
      <c r="F125" s="18"/>
      <c r="G125" s="18"/>
      <c r="H125" s="18"/>
    </row>
    <row r="126" spans="2:8" ht="12.75">
      <c r="B126" s="2081" t="s">
        <v>1049</v>
      </c>
      <c r="C126" s="18"/>
      <c r="D126" s="18"/>
      <c r="E126" s="18"/>
      <c r="F126" s="18"/>
      <c r="G126" s="18"/>
      <c r="H126" s="18"/>
    </row>
    <row r="127" spans="2:8" ht="12.75">
      <c r="B127" t="s">
        <v>809</v>
      </c>
      <c r="C127" s="18"/>
      <c r="D127" s="18"/>
      <c r="E127" s="18"/>
      <c r="F127" s="2089"/>
      <c r="G127" s="2089"/>
      <c r="H127" s="18"/>
    </row>
    <row r="128" spans="2:8" ht="12.75">
      <c r="B128" t="s">
        <v>810</v>
      </c>
      <c r="C128" s="18"/>
      <c r="D128" s="18"/>
      <c r="E128" s="18"/>
      <c r="F128" s="2089"/>
      <c r="G128" s="2089"/>
      <c r="H128" s="18"/>
    </row>
    <row r="129" spans="3:8" ht="12.75">
      <c r="C129" s="18"/>
      <c r="D129" s="18"/>
      <c r="E129" s="18"/>
      <c r="F129" s="18"/>
      <c r="G129" s="18"/>
      <c r="H129" s="18"/>
    </row>
    <row r="130" spans="2:8" ht="12.75">
      <c r="B130" s="2081" t="s">
        <v>811</v>
      </c>
      <c r="C130" s="18"/>
      <c r="D130" s="18"/>
      <c r="E130" s="18"/>
      <c r="F130" s="2089"/>
      <c r="G130" s="18"/>
      <c r="H130" s="18"/>
    </row>
    <row r="131" spans="3:8" ht="12.75">
      <c r="C131" s="18"/>
      <c r="D131" s="18"/>
      <c r="E131" s="18"/>
      <c r="F131" s="18"/>
      <c r="G131" s="18"/>
      <c r="H131" s="18"/>
    </row>
    <row r="132" spans="2:8" ht="12.75">
      <c r="B132" s="2082" t="s">
        <v>812</v>
      </c>
      <c r="C132" s="18"/>
      <c r="D132" s="18"/>
      <c r="E132" s="18"/>
      <c r="F132" s="2562"/>
      <c r="G132" s="2563"/>
      <c r="H132" s="18"/>
    </row>
    <row r="133" spans="3:8" ht="12.75">
      <c r="C133" s="18"/>
      <c r="D133" s="18"/>
      <c r="E133" s="18"/>
      <c r="F133" s="18"/>
      <c r="G133" s="18"/>
      <c r="H133" s="18"/>
    </row>
    <row r="134" spans="2:8" ht="12.75">
      <c r="B134" s="2082" t="s">
        <v>813</v>
      </c>
      <c r="C134" s="2083" t="s">
        <v>814</v>
      </c>
      <c r="D134" s="2083" t="s">
        <v>815</v>
      </c>
      <c r="E134" s="18"/>
      <c r="F134" s="2089"/>
      <c r="G134" s="2089"/>
      <c r="H134" s="18"/>
    </row>
    <row r="135" spans="3:8" ht="12.75">
      <c r="C135" s="2089"/>
      <c r="D135" s="2089"/>
      <c r="E135" s="18"/>
      <c r="F135" s="18"/>
      <c r="G135" s="18"/>
      <c r="H135" s="18"/>
    </row>
    <row r="136" spans="3:8" ht="12.75">
      <c r="C136" s="18"/>
      <c r="D136" s="18"/>
      <c r="E136" s="18"/>
      <c r="F136" s="18"/>
      <c r="G136" s="18"/>
      <c r="H136" s="18"/>
    </row>
    <row r="137" spans="2:8" ht="12.75">
      <c r="B137" s="2082" t="s">
        <v>816</v>
      </c>
      <c r="C137" s="18"/>
      <c r="D137" s="18"/>
      <c r="E137" s="18"/>
      <c r="F137" s="2090"/>
      <c r="G137" s="2090"/>
      <c r="H137" s="18"/>
    </row>
    <row r="138" spans="3:8" ht="12.75">
      <c r="C138" s="18"/>
      <c r="D138" s="18"/>
      <c r="E138" s="18"/>
      <c r="F138" s="18"/>
      <c r="G138" s="18"/>
      <c r="H138" s="18"/>
    </row>
    <row r="139" spans="7:8" ht="12.75">
      <c r="G139" s="18"/>
      <c r="H139" s="18"/>
    </row>
    <row r="140" spans="1:8" ht="12.75">
      <c r="A140" s="2059" t="s">
        <v>817</v>
      </c>
      <c r="B140" s="2059"/>
      <c r="C140" s="2059"/>
      <c r="D140" s="2059"/>
      <c r="E140" s="2059"/>
      <c r="F140" s="2545"/>
      <c r="G140" s="2545"/>
      <c r="H140" s="2545"/>
    </row>
    <row r="141" spans="1:8" ht="12.75">
      <c r="A141" s="2060" t="s">
        <v>818</v>
      </c>
      <c r="B141" s="2060"/>
      <c r="C141" s="2060"/>
      <c r="D141" s="2060"/>
      <c r="E141" s="2060"/>
      <c r="F141" s="2076"/>
      <c r="G141" s="2076"/>
      <c r="H141" s="2076"/>
    </row>
    <row r="142" spans="7:8" ht="12.75">
      <c r="G142" s="18"/>
      <c r="H142" s="18"/>
    </row>
    <row r="143" spans="1:8" ht="15">
      <c r="A143" s="2075">
        <f>IF(F140="feuille de travail jointe","référence de la feuille de travail ?","")</f>
      </c>
      <c r="C143" s="2087"/>
      <c r="D143" s="2087"/>
      <c r="E143" s="2087"/>
      <c r="F143" s="2087"/>
      <c r="G143" s="2087"/>
      <c r="H143" s="18"/>
    </row>
    <row r="144" spans="7:8" ht="12.75">
      <c r="G144" s="18"/>
      <c r="H144" s="18"/>
    </row>
    <row r="145" spans="7:8" ht="12.75">
      <c r="G145" s="18"/>
      <c r="H145" s="18"/>
    </row>
    <row r="146" spans="1:8" ht="12.75">
      <c r="A146" s="2059" t="s">
        <v>819</v>
      </c>
      <c r="B146" s="2059"/>
      <c r="C146" s="2059"/>
      <c r="D146" s="2059"/>
      <c r="E146" s="2059"/>
      <c r="F146" s="2545"/>
      <c r="G146" s="2545"/>
      <c r="H146" s="2545"/>
    </row>
    <row r="147" spans="1:8" ht="12.75">
      <c r="A147" s="2060" t="s">
        <v>820</v>
      </c>
      <c r="B147" s="2060"/>
      <c r="C147" s="2060"/>
      <c r="D147" s="2060"/>
      <c r="E147" s="2060"/>
      <c r="F147" s="2076"/>
      <c r="G147" s="2076"/>
      <c r="H147" s="2076"/>
    </row>
    <row r="148" spans="7:8" ht="12.75">
      <c r="G148" s="18"/>
      <c r="H148" s="18"/>
    </row>
    <row r="149" spans="1:8" ht="15">
      <c r="A149" s="2075">
        <f>IF(F146="feuille de travail jointe","référence de la feuille de travail ?","")</f>
      </c>
      <c r="C149" s="2087"/>
      <c r="D149" s="2087"/>
      <c r="E149" s="2087"/>
      <c r="F149" s="2087"/>
      <c r="G149" s="2087"/>
      <c r="H149" s="18"/>
    </row>
    <row r="150" spans="7:8" ht="12.75">
      <c r="G150" s="18"/>
      <c r="H150" s="18"/>
    </row>
    <row r="151" spans="7:8" ht="12.75">
      <c r="G151" s="18"/>
      <c r="H151" s="18"/>
    </row>
    <row r="152" spans="1:8" ht="12.75">
      <c r="A152" s="2059" t="s">
        <v>821</v>
      </c>
      <c r="B152" s="2059"/>
      <c r="C152" s="2059"/>
      <c r="D152" s="2059"/>
      <c r="E152" s="2059"/>
      <c r="F152" s="2545"/>
      <c r="G152" s="2545"/>
      <c r="H152" s="2545"/>
    </row>
    <row r="153" spans="1:8" ht="12.75">
      <c r="A153" s="2060" t="s">
        <v>820</v>
      </c>
      <c r="B153" s="2060"/>
      <c r="C153" s="2060"/>
      <c r="D153" s="2060"/>
      <c r="E153" s="2060"/>
      <c r="F153" s="2076"/>
      <c r="G153" s="2076"/>
      <c r="H153" s="2076"/>
    </row>
    <row r="154" spans="7:8" ht="12.75">
      <c r="G154" s="18"/>
      <c r="H154" s="18"/>
    </row>
    <row r="155" spans="1:8" ht="15">
      <c r="A155" s="2075">
        <f>IF(F152="feuille de travail jointe","référence de la feuille de travail ?","")</f>
      </c>
      <c r="C155" s="2087"/>
      <c r="D155" s="2087"/>
      <c r="E155" s="2087"/>
      <c r="F155" s="2087"/>
      <c r="G155" s="2087"/>
      <c r="H155" s="18"/>
    </row>
    <row r="156" spans="7:8" ht="12.75">
      <c r="G156" s="18"/>
      <c r="H156" s="18"/>
    </row>
    <row r="157" spans="7:8" ht="12.75">
      <c r="G157" s="18"/>
      <c r="H157" s="18"/>
    </row>
    <row r="158" spans="1:8" ht="12.75">
      <c r="A158" s="2059" t="s">
        <v>822</v>
      </c>
      <c r="B158" s="2059"/>
      <c r="C158" s="2059"/>
      <c r="D158" s="2059"/>
      <c r="E158" s="2059"/>
      <c r="F158" s="2545"/>
      <c r="G158" s="2545"/>
      <c r="H158" s="2545"/>
    </row>
    <row r="159" spans="1:8" ht="12.75">
      <c r="A159" s="2060" t="s">
        <v>820</v>
      </c>
      <c r="B159" s="2060"/>
      <c r="C159" s="2060"/>
      <c r="D159" s="2060"/>
      <c r="E159" s="2060"/>
      <c r="F159" s="2076"/>
      <c r="G159" s="2076"/>
      <c r="H159" s="2076"/>
    </row>
    <row r="160" spans="7:8" ht="12.75">
      <c r="G160" s="18"/>
      <c r="H160" s="18"/>
    </row>
    <row r="161" spans="1:8" ht="15">
      <c r="A161" s="2075">
        <f>IF(F158="feuille de travail jointe","référence de la feuille de travail ?","")</f>
      </c>
      <c r="C161" s="2087"/>
      <c r="D161" s="2087"/>
      <c r="E161" s="2087"/>
      <c r="F161" s="2087"/>
      <c r="G161" s="2087"/>
      <c r="H161" s="18"/>
    </row>
    <row r="162" spans="7:8" ht="12.75">
      <c r="G162" s="18"/>
      <c r="H162" s="18"/>
    </row>
    <row r="163" spans="7:8" ht="12.75">
      <c r="G163" s="18"/>
      <c r="H163" s="18"/>
    </row>
    <row r="164" spans="1:8" ht="12.75">
      <c r="A164" s="2059" t="s">
        <v>823</v>
      </c>
      <c r="B164" s="2059"/>
      <c r="C164" s="2059"/>
      <c r="D164" s="2059"/>
      <c r="E164" s="2059"/>
      <c r="F164" s="2545"/>
      <c r="G164" s="2545"/>
      <c r="H164" s="2545"/>
    </row>
    <row r="165" spans="1:8" ht="12.75">
      <c r="A165" s="2060" t="s">
        <v>824</v>
      </c>
      <c r="B165" s="2060"/>
      <c r="C165" s="2060"/>
      <c r="D165" s="2060"/>
      <c r="E165" s="2060"/>
      <c r="F165" s="2076"/>
      <c r="G165" s="2076"/>
      <c r="H165" s="2076"/>
    </row>
    <row r="166" spans="1:8" ht="12.75">
      <c r="A166" s="2060" t="s">
        <v>838</v>
      </c>
      <c r="B166" s="2060"/>
      <c r="C166" s="2060"/>
      <c r="D166" s="2060"/>
      <c r="E166" s="2060"/>
      <c r="F166" s="2076"/>
      <c r="G166" s="2076"/>
      <c r="H166" s="2076"/>
    </row>
    <row r="167" spans="7:8" ht="12.75">
      <c r="G167" s="18"/>
      <c r="H167" s="18"/>
    </row>
    <row r="168" spans="1:8" ht="15">
      <c r="A168" s="2075">
        <f>IF(F164="feuille de travail jointe","référence de la feuille de travail ?","")</f>
      </c>
      <c r="C168" s="2087"/>
      <c r="D168" s="2087"/>
      <c r="E168" s="2087"/>
      <c r="F168" s="2087"/>
      <c r="G168" s="2087"/>
      <c r="H168" s="18"/>
    </row>
    <row r="169" spans="7:8" ht="12.75">
      <c r="G169" s="18"/>
      <c r="H169" s="18"/>
    </row>
    <row r="170" spans="7:8" ht="12.75">
      <c r="G170" s="18"/>
      <c r="H170" s="18"/>
    </row>
    <row r="171" spans="1:8" ht="12.75">
      <c r="A171" s="2059" t="s">
        <v>823</v>
      </c>
      <c r="B171" s="2059"/>
      <c r="C171" s="2059"/>
      <c r="D171" s="2059"/>
      <c r="E171" s="2059"/>
      <c r="F171" s="2545"/>
      <c r="G171" s="2545"/>
      <c r="H171" s="2545"/>
    </row>
    <row r="172" spans="1:8" ht="12.75">
      <c r="A172" s="2060" t="s">
        <v>825</v>
      </c>
      <c r="B172" s="2060"/>
      <c r="C172" s="2060"/>
      <c r="D172" s="2060"/>
      <c r="E172" s="2060"/>
      <c r="F172" s="2076"/>
      <c r="G172" s="2076"/>
      <c r="H172" s="2076"/>
    </row>
    <row r="173" spans="1:8" ht="12.75">
      <c r="A173" s="2060" t="s">
        <v>826</v>
      </c>
      <c r="B173" s="2060"/>
      <c r="C173" s="2060"/>
      <c r="D173" s="2060"/>
      <c r="E173" s="2060"/>
      <c r="F173" s="2076"/>
      <c r="G173" s="2076"/>
      <c r="H173" s="2076"/>
    </row>
    <row r="174" spans="7:8" ht="12.75">
      <c r="G174" s="18"/>
      <c r="H174" s="18"/>
    </row>
    <row r="175" spans="1:8" ht="15">
      <c r="A175" s="2075">
        <f>IF(F171="feuille de travail jointe","référence de la feuille de travail ?","")</f>
      </c>
      <c r="C175" s="2087"/>
      <c r="D175" s="2087"/>
      <c r="E175" s="2087"/>
      <c r="F175" s="2087"/>
      <c r="G175" s="2087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1:8" ht="12.75">
      <c r="A208" t="s">
        <v>325</v>
      </c>
      <c r="G208" s="18"/>
      <c r="H208" s="18"/>
    </row>
    <row r="209" spans="1:8" ht="12.75">
      <c r="A209" t="s">
        <v>326</v>
      </c>
      <c r="G209" s="18"/>
      <c r="H209" s="18"/>
    </row>
    <row r="210" spans="7:8" ht="12.75">
      <c r="G210" s="18"/>
      <c r="H210" s="18"/>
    </row>
    <row r="211" spans="1:8" ht="12.75">
      <c r="A211" t="s">
        <v>765</v>
      </c>
      <c r="G211" s="18"/>
      <c r="H211" s="18"/>
    </row>
    <row r="212" spans="1:8" ht="12.75">
      <c r="A212" t="s">
        <v>827</v>
      </c>
      <c r="G212" s="18"/>
      <c r="H212" s="18"/>
    </row>
    <row r="213" spans="1:8" ht="12.75">
      <c r="A213" t="s">
        <v>793</v>
      </c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1:8" ht="12.75">
      <c r="A216" t="s">
        <v>828</v>
      </c>
      <c r="G216" s="18"/>
      <c r="H216" s="18"/>
    </row>
    <row r="217" spans="7:8" ht="12.75">
      <c r="G217" s="18"/>
      <c r="H217" s="18"/>
    </row>
    <row r="218" spans="1:8" ht="12.75">
      <c r="A218" t="s">
        <v>829</v>
      </c>
      <c r="G218" s="18"/>
      <c r="H218" s="18"/>
    </row>
    <row r="219" spans="1:8" ht="12.75">
      <c r="A219" t="s">
        <v>830</v>
      </c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1:8" ht="12.75">
      <c r="A222" t="s">
        <v>765</v>
      </c>
      <c r="G222" s="18"/>
      <c r="H222" s="18"/>
    </row>
    <row r="223" spans="1:8" ht="12.75">
      <c r="A223" t="s">
        <v>796</v>
      </c>
      <c r="G223" s="18"/>
      <c r="H223" s="18"/>
    </row>
    <row r="224" spans="1:8" ht="12.75">
      <c r="A224" t="s">
        <v>793</v>
      </c>
      <c r="G224" s="18"/>
      <c r="H224" s="18"/>
    </row>
    <row r="225" spans="7:8" ht="12.75">
      <c r="G225" s="18"/>
      <c r="H225" s="18"/>
    </row>
    <row r="226" spans="1:8" ht="12.75">
      <c r="A226" t="s">
        <v>765</v>
      </c>
      <c r="G226" s="18"/>
      <c r="H226" s="18"/>
    </row>
    <row r="227" spans="1:8" ht="12.75">
      <c r="A227" t="s">
        <v>831</v>
      </c>
      <c r="G227" s="18"/>
      <c r="H227" s="18"/>
    </row>
    <row r="228" spans="1:8" ht="12.75">
      <c r="A228" t="s">
        <v>793</v>
      </c>
      <c r="G228" s="18"/>
      <c r="H228" s="18"/>
    </row>
    <row r="229" spans="7:8" ht="12.75">
      <c r="G229" s="18"/>
      <c r="H229" s="18"/>
    </row>
    <row r="230" spans="1:8" ht="12.75">
      <c r="A230" t="s">
        <v>832</v>
      </c>
      <c r="G230" s="18"/>
      <c r="H230" s="18"/>
    </row>
    <row r="231" spans="1:8" ht="12.75">
      <c r="A231" t="s">
        <v>768</v>
      </c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  <row r="400" spans="7:8" ht="12.75">
      <c r="G400" s="18"/>
      <c r="H400" s="18"/>
    </row>
    <row r="401" spans="7:8" ht="12.75">
      <c r="G401" s="18"/>
      <c r="H401" s="18"/>
    </row>
    <row r="402" spans="7:8" ht="12.75">
      <c r="G402" s="18"/>
      <c r="H402" s="18"/>
    </row>
    <row r="403" spans="7:8" ht="12.75">
      <c r="G403" s="18"/>
      <c r="H403" s="18"/>
    </row>
    <row r="404" spans="7:8" ht="12.75">
      <c r="G404" s="18"/>
      <c r="H404" s="18"/>
    </row>
    <row r="405" spans="7:8" ht="12.75">
      <c r="G405" s="18"/>
      <c r="H405" s="18"/>
    </row>
    <row r="406" spans="7:8" ht="12.75">
      <c r="G406" s="18"/>
      <c r="H406" s="18"/>
    </row>
    <row r="407" spans="7:8" ht="12.75">
      <c r="G407" s="18"/>
      <c r="H407" s="18"/>
    </row>
    <row r="408" spans="7:8" ht="12.75">
      <c r="G408" s="18"/>
      <c r="H408" s="18"/>
    </row>
    <row r="409" spans="7:8" ht="12.75">
      <c r="G409" s="18"/>
      <c r="H409" s="18"/>
    </row>
    <row r="410" spans="7:8" ht="12.75">
      <c r="G410" s="18"/>
      <c r="H410" s="18"/>
    </row>
    <row r="411" spans="7:8" ht="12.75">
      <c r="G411" s="18"/>
      <c r="H411" s="18"/>
    </row>
    <row r="412" spans="7:8" ht="12.75">
      <c r="G412" s="18"/>
      <c r="H412" s="18"/>
    </row>
    <row r="413" spans="7:8" ht="12.75">
      <c r="G413" s="18"/>
      <c r="H413" s="18"/>
    </row>
    <row r="414" spans="7:8" ht="12.75">
      <c r="G414" s="18"/>
      <c r="H414" s="18"/>
    </row>
    <row r="415" spans="7:8" ht="12.75">
      <c r="G415" s="18"/>
      <c r="H415" s="18"/>
    </row>
    <row r="416" spans="7:8" ht="12.75">
      <c r="G416" s="18"/>
      <c r="H416" s="18"/>
    </row>
    <row r="417" spans="7:8" ht="12.75">
      <c r="G417" s="18"/>
      <c r="H417" s="18"/>
    </row>
    <row r="418" spans="7:8" ht="12.75">
      <c r="G418" s="18"/>
      <c r="H418" s="18"/>
    </row>
    <row r="419" spans="7:8" ht="12.75">
      <c r="G419" s="18"/>
      <c r="H419" s="18"/>
    </row>
    <row r="420" spans="7:8" ht="12.75">
      <c r="G420" s="18"/>
      <c r="H420" s="18"/>
    </row>
    <row r="421" spans="7:8" ht="12.75">
      <c r="G421" s="18"/>
      <c r="H421" s="18"/>
    </row>
    <row r="422" spans="7:8" ht="12.75">
      <c r="G422" s="18"/>
      <c r="H422" s="18"/>
    </row>
    <row r="423" spans="7:8" ht="12.75">
      <c r="G423" s="18"/>
      <c r="H423" s="18"/>
    </row>
    <row r="424" spans="7:8" ht="12.75">
      <c r="G424" s="18"/>
      <c r="H424" s="18"/>
    </row>
    <row r="425" spans="7:8" ht="12.75">
      <c r="G425" s="18"/>
      <c r="H425" s="18"/>
    </row>
    <row r="426" spans="7:8" ht="12.75">
      <c r="G426" s="18"/>
      <c r="H426" s="18"/>
    </row>
    <row r="427" spans="7:8" ht="12.75">
      <c r="G427" s="18"/>
      <c r="H427" s="18"/>
    </row>
    <row r="428" spans="7:8" ht="12.75">
      <c r="G428" s="18"/>
      <c r="H428" s="18"/>
    </row>
    <row r="429" spans="7:8" ht="12.75">
      <c r="G429" s="18"/>
      <c r="H429" s="18"/>
    </row>
    <row r="430" spans="7:8" ht="12.75">
      <c r="G430" s="18"/>
      <c r="H430" s="18"/>
    </row>
    <row r="431" spans="7:8" ht="12.75">
      <c r="G431" s="18"/>
      <c r="H431" s="18"/>
    </row>
    <row r="432" spans="7:8" ht="12.75">
      <c r="G432" s="18"/>
      <c r="H432" s="18"/>
    </row>
    <row r="433" spans="7:8" ht="12.75">
      <c r="G433" s="18"/>
      <c r="H433" s="18"/>
    </row>
    <row r="434" spans="7:8" ht="12.75">
      <c r="G434" s="18"/>
      <c r="H434" s="18"/>
    </row>
    <row r="435" spans="7:8" ht="12.75">
      <c r="G435" s="18"/>
      <c r="H435" s="18"/>
    </row>
    <row r="436" spans="7:8" ht="12.75">
      <c r="G436" s="18"/>
      <c r="H436" s="18"/>
    </row>
    <row r="437" spans="7:8" ht="12.75">
      <c r="G437" s="18"/>
      <c r="H437" s="18"/>
    </row>
    <row r="438" spans="7:8" ht="12.75">
      <c r="G438" s="18"/>
      <c r="H438" s="18"/>
    </row>
    <row r="439" spans="7:8" ht="12.75">
      <c r="G439" s="18"/>
      <c r="H439" s="18"/>
    </row>
    <row r="440" spans="7:8" ht="12.75">
      <c r="G440" s="18"/>
      <c r="H440" s="18"/>
    </row>
    <row r="441" spans="7:8" ht="12.75">
      <c r="G441" s="18"/>
      <c r="H441" s="18"/>
    </row>
    <row r="442" spans="7:8" ht="12.75">
      <c r="G442" s="18"/>
      <c r="H442" s="18"/>
    </row>
    <row r="443" spans="7:8" ht="12.75">
      <c r="G443" s="18"/>
      <c r="H443" s="18"/>
    </row>
    <row r="444" spans="7:8" ht="12.75">
      <c r="G444" s="18"/>
      <c r="H444" s="18"/>
    </row>
    <row r="445" spans="7:8" ht="12.75">
      <c r="G445" s="18"/>
      <c r="H445" s="18"/>
    </row>
    <row r="446" spans="7:8" ht="12.75">
      <c r="G446" s="18"/>
      <c r="H446" s="18"/>
    </row>
    <row r="447" spans="7:8" ht="12.75">
      <c r="G447" s="18"/>
      <c r="H447" s="18"/>
    </row>
    <row r="448" spans="7:8" ht="12.75">
      <c r="G448" s="18"/>
      <c r="H448" s="18"/>
    </row>
    <row r="449" spans="7:8" ht="12.75">
      <c r="G449" s="18"/>
      <c r="H449" s="18"/>
    </row>
    <row r="450" spans="7:8" ht="12.75">
      <c r="G450" s="18"/>
      <c r="H450" s="18"/>
    </row>
    <row r="451" spans="7:8" ht="12.75">
      <c r="G451" s="18"/>
      <c r="H451" s="18"/>
    </row>
    <row r="452" spans="7:8" ht="12.75">
      <c r="G452" s="18"/>
      <c r="H452" s="18"/>
    </row>
    <row r="453" spans="7:8" ht="12.75">
      <c r="G453" s="18"/>
      <c r="H453" s="18"/>
    </row>
    <row r="454" spans="7:8" ht="12.75">
      <c r="G454" s="18"/>
      <c r="H454" s="18"/>
    </row>
    <row r="455" spans="7:8" ht="12.75">
      <c r="G455" s="18"/>
      <c r="H455" s="18"/>
    </row>
    <row r="456" spans="7:8" ht="12.75">
      <c r="G456" s="18"/>
      <c r="H456" s="18"/>
    </row>
    <row r="457" spans="7:8" ht="12.75">
      <c r="G457" s="18"/>
      <c r="H457" s="18"/>
    </row>
    <row r="458" spans="7:8" ht="12.75">
      <c r="G458" s="18"/>
      <c r="H458" s="18"/>
    </row>
    <row r="459" spans="7:8" ht="12.75">
      <c r="G459" s="18"/>
      <c r="H459" s="18"/>
    </row>
    <row r="460" spans="7:8" ht="12.75">
      <c r="G460" s="18"/>
      <c r="H460" s="18"/>
    </row>
    <row r="461" spans="7:8" ht="12.75">
      <c r="G461" s="18"/>
      <c r="H461" s="18"/>
    </row>
    <row r="462" spans="7:8" ht="12.75">
      <c r="G462" s="18"/>
      <c r="H462" s="18"/>
    </row>
    <row r="463" spans="7:8" ht="12.75">
      <c r="G463" s="18"/>
      <c r="H463" s="18"/>
    </row>
    <row r="464" spans="7:8" ht="12.75">
      <c r="G464" s="18"/>
      <c r="H464" s="18"/>
    </row>
    <row r="465" spans="7:8" ht="12.75">
      <c r="G465" s="18"/>
      <c r="H465" s="18"/>
    </row>
    <row r="466" spans="7:8" ht="12.75">
      <c r="G466" s="18"/>
      <c r="H466" s="18"/>
    </row>
    <row r="467" spans="7:8" ht="12.75">
      <c r="G467" s="18"/>
      <c r="H467" s="18"/>
    </row>
    <row r="468" spans="7:8" ht="12.75">
      <c r="G468" s="18"/>
      <c r="H468" s="18"/>
    </row>
    <row r="469" spans="7:8" ht="12.75">
      <c r="G469" s="18"/>
      <c r="H469" s="18"/>
    </row>
    <row r="470" spans="7:8" ht="12.75">
      <c r="G470" s="18"/>
      <c r="H470" s="18"/>
    </row>
    <row r="471" spans="7:8" ht="12.75">
      <c r="G471" s="18"/>
      <c r="H471" s="18"/>
    </row>
    <row r="472" spans="7:8" ht="12.75">
      <c r="G472" s="18"/>
      <c r="H472" s="18"/>
    </row>
    <row r="473" spans="7:8" ht="12.75">
      <c r="G473" s="18"/>
      <c r="H473" s="18"/>
    </row>
    <row r="474" spans="7:8" ht="12.75">
      <c r="G474" s="18"/>
      <c r="H474" s="18"/>
    </row>
    <row r="475" spans="7:8" ht="12.75">
      <c r="G475" s="18"/>
      <c r="H475" s="18"/>
    </row>
    <row r="476" spans="7:8" ht="12.75">
      <c r="G476" s="18"/>
      <c r="H476" s="18"/>
    </row>
    <row r="477" spans="7:8" ht="12.75">
      <c r="G477" s="18"/>
      <c r="H477" s="18"/>
    </row>
    <row r="478" spans="7:8" ht="12.75">
      <c r="G478" s="18"/>
      <c r="H478" s="18"/>
    </row>
    <row r="479" spans="7:8" ht="12.75">
      <c r="G479" s="18"/>
      <c r="H479" s="18"/>
    </row>
    <row r="480" spans="7:8" ht="12.75">
      <c r="G480" s="18"/>
      <c r="H480" s="18"/>
    </row>
    <row r="481" spans="7:8" ht="12.75">
      <c r="G481" s="18"/>
      <c r="H481" s="18"/>
    </row>
    <row r="482" spans="7:8" ht="12.75">
      <c r="G482" s="18"/>
      <c r="H482" s="18"/>
    </row>
    <row r="483" spans="7:8" ht="12.75">
      <c r="G483" s="18"/>
      <c r="H483" s="18"/>
    </row>
    <row r="484" spans="7:8" ht="12.75">
      <c r="G484" s="18"/>
      <c r="H484" s="18"/>
    </row>
    <row r="485" spans="7:8" ht="12.75">
      <c r="G485" s="18"/>
      <c r="H485" s="18"/>
    </row>
    <row r="486" spans="7:8" ht="12.75">
      <c r="G486" s="18"/>
      <c r="H486" s="18"/>
    </row>
    <row r="487" spans="7:8" ht="12.75">
      <c r="G487" s="18"/>
      <c r="H487" s="18"/>
    </row>
    <row r="488" spans="7:8" ht="12.75">
      <c r="G488" s="18"/>
      <c r="H488" s="18"/>
    </row>
    <row r="489" spans="7:8" ht="12.75">
      <c r="G489" s="18"/>
      <c r="H489" s="18"/>
    </row>
    <row r="490" spans="7:8" ht="12.75">
      <c r="G490" s="18"/>
      <c r="H490" s="18"/>
    </row>
    <row r="491" spans="7:8" ht="12.75">
      <c r="G491" s="18"/>
      <c r="H491" s="18"/>
    </row>
    <row r="492" spans="7:8" ht="12.75">
      <c r="G492" s="18"/>
      <c r="H492" s="18"/>
    </row>
    <row r="493" spans="7:8" ht="12.75">
      <c r="G493" s="18"/>
      <c r="H493" s="18"/>
    </row>
    <row r="494" spans="7:8" ht="12.75">
      <c r="G494" s="18"/>
      <c r="H494" s="18"/>
    </row>
    <row r="495" spans="7:8" ht="12.75">
      <c r="G495" s="18"/>
      <c r="H495" s="18"/>
    </row>
    <row r="496" spans="7:8" ht="12.75">
      <c r="G496" s="18"/>
      <c r="H496" s="18"/>
    </row>
    <row r="497" spans="7:8" ht="12.75">
      <c r="G497" s="18"/>
      <c r="H497" s="18"/>
    </row>
    <row r="498" spans="7:8" ht="12.75">
      <c r="G498" s="18"/>
      <c r="H498" s="18"/>
    </row>
    <row r="499" spans="7:8" ht="12.75">
      <c r="G499" s="18"/>
      <c r="H499" s="18"/>
    </row>
    <row r="500" spans="7:8" ht="12.75">
      <c r="G500" s="18"/>
      <c r="H500" s="18"/>
    </row>
    <row r="501" spans="7:8" ht="12.75">
      <c r="G501" s="18"/>
      <c r="H501" s="18"/>
    </row>
    <row r="502" spans="7:8" ht="12.75">
      <c r="G502" s="18"/>
      <c r="H502" s="18"/>
    </row>
    <row r="503" spans="7:8" ht="12.75">
      <c r="G503" s="18"/>
      <c r="H503" s="18"/>
    </row>
    <row r="504" spans="7:8" ht="12.75">
      <c r="G504" s="18"/>
      <c r="H504" s="18"/>
    </row>
    <row r="505" spans="7:8" ht="12.75">
      <c r="G505" s="18"/>
      <c r="H505" s="18"/>
    </row>
    <row r="506" spans="7:8" ht="12.75">
      <c r="G506" s="18"/>
      <c r="H506" s="18"/>
    </row>
    <row r="507" spans="7:8" ht="12.75">
      <c r="G507" s="18"/>
      <c r="H507" s="18"/>
    </row>
    <row r="508" spans="7:8" ht="12.75">
      <c r="G508" s="18"/>
      <c r="H508" s="18"/>
    </row>
    <row r="509" spans="7:8" ht="12.75">
      <c r="G509" s="18"/>
      <c r="H509" s="18"/>
    </row>
    <row r="510" spans="7:8" ht="12.75">
      <c r="G510" s="18"/>
      <c r="H510" s="18"/>
    </row>
    <row r="511" spans="7:8" ht="12.75">
      <c r="G511" s="18"/>
      <c r="H511" s="18"/>
    </row>
    <row r="512" spans="7:8" ht="12.75">
      <c r="G512" s="18"/>
      <c r="H512" s="18"/>
    </row>
    <row r="513" spans="7:8" ht="12.75">
      <c r="G513" s="18"/>
      <c r="H513" s="18"/>
    </row>
    <row r="514" spans="7:8" ht="12.75">
      <c r="G514" s="18"/>
      <c r="H514" s="18"/>
    </row>
    <row r="515" spans="7:8" ht="12.75">
      <c r="G515" s="18"/>
      <c r="H515" s="18"/>
    </row>
    <row r="516" spans="7:8" ht="12.75">
      <c r="G516" s="18"/>
      <c r="H516" s="18"/>
    </row>
    <row r="517" spans="7:8" ht="12.75">
      <c r="G517" s="18"/>
      <c r="H517" s="18"/>
    </row>
    <row r="518" spans="7:8" ht="12.75">
      <c r="G518" s="18"/>
      <c r="H518" s="18"/>
    </row>
    <row r="519" spans="7:8" ht="12.75">
      <c r="G519" s="18"/>
      <c r="H519" s="18"/>
    </row>
    <row r="520" spans="7:8" ht="12.75">
      <c r="G520" s="18"/>
      <c r="H520" s="18"/>
    </row>
    <row r="521" spans="7:8" ht="12.75">
      <c r="G521" s="18"/>
      <c r="H521" s="18"/>
    </row>
    <row r="522" spans="7:8" ht="12.75">
      <c r="G522" s="18"/>
      <c r="H522" s="18"/>
    </row>
    <row r="523" spans="7:8" ht="12.75">
      <c r="G523" s="18"/>
      <c r="H523" s="18"/>
    </row>
    <row r="524" spans="7:8" ht="12.75">
      <c r="G524" s="18"/>
      <c r="H524" s="18"/>
    </row>
    <row r="525" spans="7:8" ht="12.75">
      <c r="G525" s="18"/>
      <c r="H525" s="18"/>
    </row>
    <row r="526" spans="7:8" ht="12.75">
      <c r="G526" s="18"/>
      <c r="H526" s="18"/>
    </row>
    <row r="527" spans="7:8" ht="12.75">
      <c r="G527" s="18"/>
      <c r="H527" s="18"/>
    </row>
    <row r="528" spans="7:8" ht="12.75">
      <c r="G528" s="18"/>
      <c r="H528" s="18"/>
    </row>
    <row r="529" spans="7:8" ht="12.75">
      <c r="G529" s="18"/>
      <c r="H529" s="18"/>
    </row>
    <row r="530" spans="7:8" ht="12.75">
      <c r="G530" s="18"/>
      <c r="H530" s="18"/>
    </row>
    <row r="531" spans="7:8" ht="12.75">
      <c r="G531" s="18"/>
      <c r="H531" s="18"/>
    </row>
    <row r="532" spans="7:8" ht="12.75">
      <c r="G532" s="18"/>
      <c r="H532" s="18"/>
    </row>
    <row r="533" spans="7:8" ht="12.75">
      <c r="G533" s="18"/>
      <c r="H533" s="18"/>
    </row>
    <row r="534" spans="7:8" ht="12.75">
      <c r="G534" s="18"/>
      <c r="H534" s="18"/>
    </row>
    <row r="535" spans="7:8" ht="12.75">
      <c r="G535" s="18"/>
      <c r="H535" s="18"/>
    </row>
    <row r="536" spans="7:8" ht="12.75">
      <c r="G536" s="18"/>
      <c r="H536" s="18"/>
    </row>
    <row r="537" spans="7:8" ht="12.75">
      <c r="G537" s="18"/>
      <c r="H537" s="18"/>
    </row>
    <row r="538" spans="7:8" ht="12.75">
      <c r="G538" s="18"/>
      <c r="H538" s="18"/>
    </row>
    <row r="539" spans="7:8" ht="12.75">
      <c r="G539" s="18"/>
      <c r="H539" s="18"/>
    </row>
    <row r="540" spans="7:8" ht="12.75">
      <c r="G540" s="18"/>
      <c r="H540" s="18"/>
    </row>
    <row r="541" spans="7:8" ht="12.75">
      <c r="G541" s="18"/>
      <c r="H541" s="18"/>
    </row>
    <row r="542" spans="7:8" ht="12.75">
      <c r="G542" s="18"/>
      <c r="H542" s="18"/>
    </row>
    <row r="543" spans="7:8" ht="12.75">
      <c r="G543" s="18"/>
      <c r="H543" s="18"/>
    </row>
    <row r="544" spans="7:8" ht="12.75">
      <c r="G544" s="18"/>
      <c r="H544" s="18"/>
    </row>
    <row r="545" spans="7:8" ht="12.75">
      <c r="G545" s="18"/>
      <c r="H545" s="18"/>
    </row>
    <row r="546" spans="7:8" ht="12.75">
      <c r="G546" s="18"/>
      <c r="H546" s="18"/>
    </row>
    <row r="547" spans="7:8" ht="12.75">
      <c r="G547" s="18"/>
      <c r="H547" s="18"/>
    </row>
    <row r="548" spans="7:8" ht="12.75">
      <c r="G548" s="18"/>
      <c r="H548" s="18"/>
    </row>
    <row r="549" spans="7:8" ht="12.75">
      <c r="G549" s="18"/>
      <c r="H549" s="18"/>
    </row>
    <row r="550" spans="7:8" ht="12.75">
      <c r="G550" s="18"/>
      <c r="H550" s="18"/>
    </row>
    <row r="551" spans="7:8" ht="12.75">
      <c r="G551" s="18"/>
      <c r="H551" s="18"/>
    </row>
    <row r="552" spans="7:8" ht="12.75">
      <c r="G552" s="18"/>
      <c r="H552" s="18"/>
    </row>
    <row r="553" spans="7:8" ht="12.75">
      <c r="G553" s="18"/>
      <c r="H553" s="18"/>
    </row>
    <row r="554" spans="7:8" ht="12.75">
      <c r="G554" s="18"/>
      <c r="H554" s="18"/>
    </row>
    <row r="555" spans="7:8" ht="12.75">
      <c r="G555" s="18"/>
      <c r="H555" s="18"/>
    </row>
    <row r="556" spans="7:8" ht="12.75">
      <c r="G556" s="18"/>
      <c r="H556" s="18"/>
    </row>
    <row r="557" spans="7:8" ht="12.75">
      <c r="G557" s="18"/>
      <c r="H557" s="18"/>
    </row>
    <row r="558" spans="7:8" ht="12.75">
      <c r="G558" s="18"/>
      <c r="H558" s="18"/>
    </row>
    <row r="559" spans="7:8" ht="12.75">
      <c r="G559" s="18"/>
      <c r="H559" s="18"/>
    </row>
    <row r="560" spans="7:8" ht="12.75">
      <c r="G560" s="18"/>
      <c r="H560" s="18"/>
    </row>
    <row r="561" spans="7:8" ht="12.75">
      <c r="G561" s="18"/>
      <c r="H561" s="18"/>
    </row>
    <row r="562" spans="7:8" ht="12.75">
      <c r="G562" s="18"/>
      <c r="H562" s="18"/>
    </row>
    <row r="563" spans="7:8" ht="12.75">
      <c r="G563" s="18"/>
      <c r="H563" s="18"/>
    </row>
    <row r="564" spans="7:8" ht="12.75">
      <c r="G564" s="18"/>
      <c r="H564" s="18"/>
    </row>
    <row r="565" spans="7:8" ht="12.75">
      <c r="G565" s="18"/>
      <c r="H565" s="18"/>
    </row>
    <row r="566" spans="7:8" ht="12.75">
      <c r="G566" s="18"/>
      <c r="H566" s="18"/>
    </row>
    <row r="567" spans="7:8" ht="12.75">
      <c r="G567" s="18"/>
      <c r="H567" s="18"/>
    </row>
    <row r="568" spans="7:8" ht="12.75">
      <c r="G568" s="18"/>
      <c r="H568" s="18"/>
    </row>
    <row r="569" spans="7:8" ht="12.75">
      <c r="G569" s="18"/>
      <c r="H569" s="18"/>
    </row>
    <row r="570" spans="7:8" ht="12.75">
      <c r="G570" s="18"/>
      <c r="H570" s="18"/>
    </row>
    <row r="571" spans="7:8" ht="12.75">
      <c r="G571" s="18"/>
      <c r="H571" s="18"/>
    </row>
    <row r="572" spans="7:8" ht="12.75">
      <c r="G572" s="18"/>
      <c r="H572" s="18"/>
    </row>
    <row r="573" spans="7:8" ht="12.75">
      <c r="G573" s="18"/>
      <c r="H573" s="18"/>
    </row>
    <row r="574" spans="7:8" ht="12.75">
      <c r="G574" s="18"/>
      <c r="H574" s="18"/>
    </row>
    <row r="575" spans="7:8" ht="12.75">
      <c r="G575" s="18"/>
      <c r="H575" s="18"/>
    </row>
    <row r="576" spans="7:8" ht="12.75">
      <c r="G576" s="18"/>
      <c r="H576" s="18"/>
    </row>
    <row r="577" spans="7:8" ht="12.75">
      <c r="G577" s="18"/>
      <c r="H577" s="18"/>
    </row>
    <row r="578" spans="7:8" ht="12.75">
      <c r="G578" s="18"/>
      <c r="H578" s="18"/>
    </row>
    <row r="579" spans="7:8" ht="12.75">
      <c r="G579" s="18"/>
      <c r="H579" s="18"/>
    </row>
    <row r="580" spans="7:8" ht="12.75">
      <c r="G580" s="18"/>
      <c r="H580" s="18"/>
    </row>
    <row r="581" spans="7:8" ht="12.75">
      <c r="G581" s="18"/>
      <c r="H581" s="18"/>
    </row>
    <row r="582" spans="7:8" ht="12.75">
      <c r="G582" s="18"/>
      <c r="H582" s="18"/>
    </row>
    <row r="583" spans="7:8" ht="12.75">
      <c r="G583" s="18"/>
      <c r="H583" s="18"/>
    </row>
    <row r="584" spans="7:8" ht="12.75">
      <c r="G584" s="18"/>
      <c r="H584" s="18"/>
    </row>
    <row r="585" spans="7:8" ht="12.75">
      <c r="G585" s="18"/>
      <c r="H585" s="18"/>
    </row>
    <row r="586" spans="7:8" ht="12.75">
      <c r="G586" s="18"/>
      <c r="H586" s="18"/>
    </row>
    <row r="587" spans="7:8" ht="12.75">
      <c r="G587" s="18"/>
      <c r="H587" s="18"/>
    </row>
    <row r="588" spans="7:8" ht="12.75">
      <c r="G588" s="18"/>
      <c r="H588" s="18"/>
    </row>
    <row r="589" spans="7:8" ht="12.75">
      <c r="G589" s="18"/>
      <c r="H589" s="18"/>
    </row>
    <row r="590" spans="7:8" ht="12.75">
      <c r="G590" s="18"/>
      <c r="H590" s="18"/>
    </row>
    <row r="591" spans="7:8" ht="12.75">
      <c r="G591" s="18"/>
      <c r="H591" s="18"/>
    </row>
    <row r="592" spans="7:8" ht="12.75">
      <c r="G592" s="18"/>
      <c r="H592" s="18"/>
    </row>
    <row r="593" spans="7:8" ht="12.75">
      <c r="G593" s="18"/>
      <c r="H593" s="18"/>
    </row>
    <row r="594" spans="7:8" ht="12.75">
      <c r="G594" s="18"/>
      <c r="H594" s="18"/>
    </row>
    <row r="595" spans="7:8" ht="12.75">
      <c r="G595" s="18"/>
      <c r="H595" s="18"/>
    </row>
    <row r="596" spans="7:8" ht="12.75">
      <c r="G596" s="18"/>
      <c r="H596" s="18"/>
    </row>
    <row r="597" spans="7:8" ht="12.75">
      <c r="G597" s="18"/>
      <c r="H597" s="18"/>
    </row>
    <row r="598" spans="7:8" ht="12.75">
      <c r="G598" s="18"/>
      <c r="H598" s="18"/>
    </row>
    <row r="599" spans="7:8" ht="12.75">
      <c r="G599" s="18"/>
      <c r="H599" s="18"/>
    </row>
    <row r="600" spans="7:8" ht="12.75">
      <c r="G600" s="18"/>
      <c r="H600" s="18"/>
    </row>
    <row r="601" spans="7:8" ht="12.75">
      <c r="G601" s="18"/>
      <c r="H601" s="18"/>
    </row>
    <row r="602" spans="7:8" ht="12.75">
      <c r="G602" s="18"/>
      <c r="H602" s="18"/>
    </row>
    <row r="603" spans="7:8" ht="12.75">
      <c r="G603" s="18"/>
      <c r="H603" s="18"/>
    </row>
    <row r="604" spans="7:8" ht="12.75">
      <c r="G604" s="18"/>
      <c r="H604" s="18"/>
    </row>
    <row r="605" spans="7:8" ht="12.75">
      <c r="G605" s="18"/>
      <c r="H605" s="18"/>
    </row>
    <row r="606" spans="7:8" ht="12.75">
      <c r="G606" s="18"/>
      <c r="H606" s="18"/>
    </row>
    <row r="607" spans="7:8" ht="12.75">
      <c r="G607" s="18"/>
      <c r="H607" s="18"/>
    </row>
    <row r="608" spans="7:8" ht="12.75">
      <c r="G608" s="18"/>
      <c r="H608" s="18"/>
    </row>
    <row r="609" spans="7:8" ht="12.75">
      <c r="G609" s="18"/>
      <c r="H609" s="18"/>
    </row>
    <row r="610" spans="7:8" ht="12.75">
      <c r="G610" s="18"/>
      <c r="H610" s="18"/>
    </row>
    <row r="611" spans="7:8" ht="12.75">
      <c r="G611" s="18"/>
      <c r="H611" s="18"/>
    </row>
    <row r="612" spans="7:8" ht="12.75">
      <c r="G612" s="18"/>
      <c r="H612" s="18"/>
    </row>
    <row r="613" spans="7:8" ht="12.75">
      <c r="G613" s="18"/>
      <c r="H613" s="18"/>
    </row>
    <row r="614" spans="7:8" ht="12.75">
      <c r="G614" s="18"/>
      <c r="H614" s="18"/>
    </row>
    <row r="615" spans="7:8" ht="12.75">
      <c r="G615" s="18"/>
      <c r="H615" s="18"/>
    </row>
    <row r="616" spans="7:8" ht="12.75">
      <c r="G616" s="18"/>
      <c r="H616" s="18"/>
    </row>
    <row r="617" spans="7:8" ht="12.75">
      <c r="G617" s="18"/>
      <c r="H617" s="18"/>
    </row>
    <row r="618" spans="7:8" ht="12.75">
      <c r="G618" s="18"/>
      <c r="H618" s="18"/>
    </row>
    <row r="619" spans="7:8" ht="12.75">
      <c r="G619" s="18"/>
      <c r="H619" s="18"/>
    </row>
    <row r="620" spans="7:8" ht="12.75">
      <c r="G620" s="18"/>
      <c r="H620" s="18"/>
    </row>
    <row r="621" spans="7:8" ht="12.75">
      <c r="G621" s="18"/>
      <c r="H621" s="18"/>
    </row>
    <row r="622" spans="7:8" ht="12.75">
      <c r="G622" s="18"/>
      <c r="H622" s="18"/>
    </row>
    <row r="623" spans="7:8" ht="12.75">
      <c r="G623" s="18"/>
      <c r="H623" s="18"/>
    </row>
    <row r="624" spans="7:8" ht="12.75">
      <c r="G624" s="18"/>
      <c r="H624" s="18"/>
    </row>
    <row r="625" spans="7:8" ht="12.75">
      <c r="G625" s="18"/>
      <c r="H625" s="18"/>
    </row>
    <row r="626" spans="7:8" ht="12.75">
      <c r="G626" s="18"/>
      <c r="H626" s="18"/>
    </row>
    <row r="627" spans="7:8" ht="12.75">
      <c r="G627" s="18"/>
      <c r="H627" s="18"/>
    </row>
    <row r="628" spans="7:8" ht="12.75">
      <c r="G628" s="18"/>
      <c r="H628" s="18"/>
    </row>
    <row r="629" spans="7:8" ht="12.75">
      <c r="G629" s="18"/>
      <c r="H629" s="18"/>
    </row>
    <row r="630" spans="7:8" ht="12.75">
      <c r="G630" s="18"/>
      <c r="H630" s="18"/>
    </row>
    <row r="631" spans="7:8" ht="12.75">
      <c r="G631" s="18"/>
      <c r="H631" s="18"/>
    </row>
    <row r="632" spans="7:8" ht="12.75">
      <c r="G632" s="18"/>
      <c r="H632" s="18"/>
    </row>
    <row r="633" spans="7:8" ht="12.75">
      <c r="G633" s="18"/>
      <c r="H633" s="18"/>
    </row>
    <row r="634" spans="7:8" ht="12.75">
      <c r="G634" s="18"/>
      <c r="H634" s="18"/>
    </row>
    <row r="635" spans="7:8" ht="12.75">
      <c r="G635" s="18"/>
      <c r="H635" s="18"/>
    </row>
    <row r="636" spans="7:8" ht="12.75">
      <c r="G636" s="18"/>
      <c r="H636" s="18"/>
    </row>
    <row r="637" spans="7:8" ht="12.75">
      <c r="G637" s="18"/>
      <c r="H637" s="18"/>
    </row>
    <row r="638" spans="7:8" ht="12.75">
      <c r="G638" s="18"/>
      <c r="H638" s="18"/>
    </row>
    <row r="639" spans="7:8" ht="12.75">
      <c r="G639" s="18"/>
      <c r="H639" s="18"/>
    </row>
    <row r="640" spans="7:8" ht="12.75">
      <c r="G640" s="18"/>
      <c r="H640" s="18"/>
    </row>
    <row r="641" spans="7:8" ht="12.75">
      <c r="G641" s="18"/>
      <c r="H641" s="18"/>
    </row>
    <row r="642" spans="7:8" ht="12.75">
      <c r="G642" s="18"/>
      <c r="H642" s="18"/>
    </row>
    <row r="643" spans="7:8" ht="12.75">
      <c r="G643" s="18"/>
      <c r="H643" s="18"/>
    </row>
    <row r="644" spans="7:8" ht="12.75">
      <c r="G644" s="18"/>
      <c r="H644" s="18"/>
    </row>
    <row r="645" spans="7:8" ht="12.75">
      <c r="G645" s="18"/>
      <c r="H645" s="18"/>
    </row>
    <row r="646" spans="7:8" ht="12.75">
      <c r="G646" s="18"/>
      <c r="H646" s="18"/>
    </row>
    <row r="647" spans="7:8" ht="12.75">
      <c r="G647" s="18"/>
      <c r="H647" s="18"/>
    </row>
    <row r="648" spans="7:8" ht="12.75">
      <c r="G648" s="18"/>
      <c r="H648" s="18"/>
    </row>
    <row r="649" spans="7:8" ht="12.75">
      <c r="G649" s="18"/>
      <c r="H649" s="18"/>
    </row>
    <row r="650" spans="7:8" ht="12.75">
      <c r="G650" s="18"/>
      <c r="H650" s="18"/>
    </row>
    <row r="651" spans="7:8" ht="12.75">
      <c r="G651" s="18"/>
      <c r="H651" s="18"/>
    </row>
    <row r="652" spans="7:8" ht="12.75">
      <c r="G652" s="18"/>
      <c r="H652" s="18"/>
    </row>
    <row r="653" spans="7:8" ht="12.75">
      <c r="G653" s="18"/>
      <c r="H653" s="18"/>
    </row>
    <row r="654" spans="7:8" ht="12.75">
      <c r="G654" s="18"/>
      <c r="H654" s="18"/>
    </row>
    <row r="655" spans="7:8" ht="12.75">
      <c r="G655" s="18"/>
      <c r="H655" s="18"/>
    </row>
    <row r="656" spans="7:8" ht="12.75">
      <c r="G656" s="18"/>
      <c r="H656" s="18"/>
    </row>
    <row r="657" spans="7:8" ht="12.75">
      <c r="G657" s="18"/>
      <c r="H657" s="18"/>
    </row>
    <row r="658" spans="7:8" ht="12.75">
      <c r="G658" s="18"/>
      <c r="H658" s="18"/>
    </row>
    <row r="659" spans="7:8" ht="12.75">
      <c r="G659" s="18"/>
      <c r="H659" s="18"/>
    </row>
    <row r="660" spans="7:8" ht="12.75">
      <c r="G660" s="18"/>
      <c r="H660" s="18"/>
    </row>
    <row r="661" spans="7:8" ht="12.75">
      <c r="G661" s="18"/>
      <c r="H661" s="18"/>
    </row>
    <row r="662" spans="7:8" ht="12.75">
      <c r="G662" s="18"/>
      <c r="H662" s="18"/>
    </row>
    <row r="663" spans="7:8" ht="12.75">
      <c r="G663" s="18"/>
      <c r="H663" s="18"/>
    </row>
    <row r="664" spans="7:8" ht="12.75">
      <c r="G664" s="18"/>
      <c r="H664" s="18"/>
    </row>
    <row r="665" spans="7:8" ht="12.75">
      <c r="G665" s="18"/>
      <c r="H665" s="18"/>
    </row>
    <row r="666" spans="7:8" ht="12.75">
      <c r="G666" s="18"/>
      <c r="H666" s="18"/>
    </row>
    <row r="667" spans="7:8" ht="12.75">
      <c r="G667" s="18"/>
      <c r="H667" s="18"/>
    </row>
    <row r="668" spans="7:8" ht="12.75">
      <c r="G668" s="18"/>
      <c r="H668" s="18"/>
    </row>
    <row r="669" spans="7:8" ht="12.75">
      <c r="G669" s="18"/>
      <c r="H669" s="18"/>
    </row>
    <row r="670" spans="7:8" ht="12.75">
      <c r="G670" s="18"/>
      <c r="H670" s="18"/>
    </row>
    <row r="671" spans="7:8" ht="12.75">
      <c r="G671" s="18"/>
      <c r="H671" s="18"/>
    </row>
    <row r="672" spans="7:8" ht="12.75">
      <c r="G672" s="18"/>
      <c r="H672" s="18"/>
    </row>
    <row r="673" spans="7:8" ht="12.75">
      <c r="G673" s="18"/>
      <c r="H673" s="18"/>
    </row>
    <row r="674" spans="7:8" ht="12.75">
      <c r="G674" s="18"/>
      <c r="H674" s="18"/>
    </row>
    <row r="675" spans="7:8" ht="12.75">
      <c r="G675" s="18"/>
      <c r="H675" s="18"/>
    </row>
    <row r="676" spans="7:8" ht="12.75">
      <c r="G676" s="18"/>
      <c r="H676" s="18"/>
    </row>
    <row r="677" spans="7:8" ht="12.75">
      <c r="G677" s="18"/>
      <c r="H677" s="18"/>
    </row>
    <row r="678" spans="7:8" ht="12.75">
      <c r="G678" s="18"/>
      <c r="H678" s="18"/>
    </row>
    <row r="679" spans="7:8" ht="12.75">
      <c r="G679" s="18"/>
      <c r="H679" s="18"/>
    </row>
    <row r="680" spans="7:8" ht="12.75">
      <c r="G680" s="18"/>
      <c r="H680" s="18"/>
    </row>
    <row r="681" spans="7:8" ht="12.75">
      <c r="G681" s="18"/>
      <c r="H681" s="18"/>
    </row>
    <row r="682" spans="7:8" ht="12.75">
      <c r="G682" s="18"/>
      <c r="H682" s="18"/>
    </row>
    <row r="683" spans="7:8" ht="12.75">
      <c r="G683" s="18"/>
      <c r="H683" s="18"/>
    </row>
    <row r="684" spans="7:8" ht="12.75">
      <c r="G684" s="18"/>
      <c r="H684" s="18"/>
    </row>
    <row r="685" spans="7:8" ht="12.75">
      <c r="G685" s="18"/>
      <c r="H685" s="18"/>
    </row>
    <row r="686" spans="7:8" ht="12.75">
      <c r="G686" s="18"/>
      <c r="H686" s="18"/>
    </row>
    <row r="687" spans="7:8" ht="12.75">
      <c r="G687" s="18"/>
      <c r="H687" s="18"/>
    </row>
    <row r="688" spans="7:8" ht="12.75">
      <c r="G688" s="18"/>
      <c r="H688" s="18"/>
    </row>
    <row r="689" spans="7:8" ht="12.75">
      <c r="G689" s="18"/>
      <c r="H689" s="18"/>
    </row>
    <row r="690" spans="7:8" ht="12.75">
      <c r="G690" s="18"/>
      <c r="H690" s="18"/>
    </row>
    <row r="691" spans="7:8" ht="12.75">
      <c r="G691" s="18"/>
      <c r="H691" s="18"/>
    </row>
    <row r="692" spans="7:8" ht="12.75">
      <c r="G692" s="18"/>
      <c r="H692" s="18"/>
    </row>
    <row r="693" spans="7:8" ht="12.75">
      <c r="G693" s="18"/>
      <c r="H693" s="18"/>
    </row>
    <row r="694" spans="7:8" ht="12.75">
      <c r="G694" s="18"/>
      <c r="H694" s="18"/>
    </row>
    <row r="695" spans="7:8" ht="12.75">
      <c r="G695" s="18"/>
      <c r="H695" s="18"/>
    </row>
    <row r="696" spans="7:8" ht="12.75">
      <c r="G696" s="18"/>
      <c r="H696" s="18"/>
    </row>
    <row r="697" spans="7:8" ht="12.75">
      <c r="G697" s="18"/>
      <c r="H697" s="18"/>
    </row>
    <row r="698" spans="7:8" ht="12.75">
      <c r="G698" s="18"/>
      <c r="H698" s="18"/>
    </row>
    <row r="699" spans="7:8" ht="12.75">
      <c r="G699" s="18"/>
      <c r="H699" s="18"/>
    </row>
    <row r="700" spans="7:8" ht="12.75">
      <c r="G700" s="18"/>
      <c r="H700" s="18"/>
    </row>
    <row r="701" spans="7:8" ht="12.75">
      <c r="G701" s="18"/>
      <c r="H701" s="18"/>
    </row>
    <row r="702" spans="7:8" ht="12.75">
      <c r="G702" s="18"/>
      <c r="H702" s="18"/>
    </row>
    <row r="703" spans="7:8" ht="12.75">
      <c r="G703" s="18"/>
      <c r="H703" s="18"/>
    </row>
    <row r="704" spans="7:8" ht="12.75">
      <c r="G704" s="18"/>
      <c r="H704" s="18"/>
    </row>
    <row r="705" spans="7:8" ht="12.75">
      <c r="G705" s="18"/>
      <c r="H705" s="18"/>
    </row>
    <row r="706" spans="7:8" ht="12.75">
      <c r="G706" s="18"/>
      <c r="H706" s="18"/>
    </row>
    <row r="707" spans="7:8" ht="12.75">
      <c r="G707" s="18"/>
      <c r="H707" s="18"/>
    </row>
    <row r="708" spans="7:8" ht="12.75">
      <c r="G708" s="18"/>
      <c r="H708" s="18"/>
    </row>
    <row r="709" spans="7:8" ht="12.75">
      <c r="G709" s="18"/>
      <c r="H709" s="18"/>
    </row>
    <row r="710" spans="7:8" ht="12.75">
      <c r="G710" s="18"/>
      <c r="H710" s="18"/>
    </row>
    <row r="711" spans="7:8" ht="12.75">
      <c r="G711" s="18"/>
      <c r="H711" s="18"/>
    </row>
    <row r="712" spans="7:8" ht="12.75">
      <c r="G712" s="18"/>
      <c r="H712" s="18"/>
    </row>
    <row r="713" spans="7:8" ht="12.75">
      <c r="G713" s="18"/>
      <c r="H713" s="18"/>
    </row>
    <row r="714" spans="7:8" ht="12.75">
      <c r="G714" s="18"/>
      <c r="H714" s="18"/>
    </row>
    <row r="715" spans="7:8" ht="12.75">
      <c r="G715" s="18"/>
      <c r="H715" s="18"/>
    </row>
    <row r="716" spans="7:8" ht="12.75">
      <c r="G716" s="18"/>
      <c r="H716" s="18"/>
    </row>
    <row r="717" spans="7:8" ht="12.75">
      <c r="G717" s="18"/>
      <c r="H717" s="18"/>
    </row>
    <row r="718" spans="7:8" ht="12.75">
      <c r="G718" s="18"/>
      <c r="H718" s="18"/>
    </row>
    <row r="719" spans="7:8" ht="12.75">
      <c r="G719" s="18"/>
      <c r="H719" s="18"/>
    </row>
    <row r="720" spans="7:8" ht="12.75">
      <c r="G720" s="18"/>
      <c r="H720" s="18"/>
    </row>
    <row r="721" spans="7:8" ht="12.75">
      <c r="G721" s="18"/>
      <c r="H721" s="18"/>
    </row>
    <row r="722" spans="7:8" ht="12.75">
      <c r="G722" s="18"/>
      <c r="H722" s="18"/>
    </row>
    <row r="723" spans="7:8" ht="12.75">
      <c r="G723" s="18"/>
      <c r="H723" s="18"/>
    </row>
    <row r="724" spans="7:8" ht="12.75">
      <c r="G724" s="18"/>
      <c r="H724" s="18"/>
    </row>
    <row r="725" spans="7:8" ht="12.75">
      <c r="G725" s="18"/>
      <c r="H725" s="18"/>
    </row>
    <row r="726" spans="7:8" ht="12.75">
      <c r="G726" s="18"/>
      <c r="H726" s="18"/>
    </row>
    <row r="727" spans="7:8" ht="12.75">
      <c r="G727" s="18"/>
      <c r="H727" s="18"/>
    </row>
    <row r="728" spans="7:8" ht="12.75">
      <c r="G728" s="18"/>
      <c r="H728" s="18"/>
    </row>
    <row r="729" spans="7:8" ht="12.75">
      <c r="G729" s="18"/>
      <c r="H729" s="18"/>
    </row>
    <row r="730" spans="7:8" ht="12.75">
      <c r="G730" s="18"/>
      <c r="H730" s="18"/>
    </row>
    <row r="731" spans="7:8" ht="12.75">
      <c r="G731" s="18"/>
      <c r="H731" s="18"/>
    </row>
    <row r="732" spans="7:8" ht="12.75">
      <c r="G732" s="18"/>
      <c r="H732" s="18"/>
    </row>
    <row r="733" spans="7:8" ht="12.75">
      <c r="G733" s="18"/>
      <c r="H733" s="18"/>
    </row>
    <row r="734" spans="7:8" ht="12.75">
      <c r="G734" s="18"/>
      <c r="H734" s="18"/>
    </row>
    <row r="735" spans="7:8" ht="12.75">
      <c r="G735" s="18"/>
      <c r="H735" s="18"/>
    </row>
    <row r="736" spans="7:8" ht="12.75">
      <c r="G736" s="18"/>
      <c r="H736" s="18"/>
    </row>
    <row r="737" spans="7:8" ht="12.75">
      <c r="G737" s="18"/>
      <c r="H737" s="18"/>
    </row>
    <row r="738" spans="7:8" ht="12.75">
      <c r="G738" s="18"/>
      <c r="H738" s="18"/>
    </row>
    <row r="739" spans="7:8" ht="12.75">
      <c r="G739" s="18"/>
      <c r="H739" s="18"/>
    </row>
    <row r="740" spans="7:8" ht="12.75">
      <c r="G740" s="18"/>
      <c r="H740" s="18"/>
    </row>
    <row r="741" spans="7:8" ht="12.75">
      <c r="G741" s="18"/>
      <c r="H741" s="18"/>
    </row>
    <row r="742" spans="7:8" ht="12.75">
      <c r="G742" s="18"/>
      <c r="H742" s="18"/>
    </row>
    <row r="743" spans="7:8" ht="12.75">
      <c r="G743" s="18"/>
      <c r="H743" s="18"/>
    </row>
    <row r="744" spans="7:8" ht="12.75">
      <c r="G744" s="18"/>
      <c r="H744" s="18"/>
    </row>
    <row r="745" spans="7:8" ht="12.75">
      <c r="G745" s="18"/>
      <c r="H745" s="18"/>
    </row>
    <row r="746" spans="7:8" ht="12.75">
      <c r="G746" s="18"/>
      <c r="H746" s="18"/>
    </row>
    <row r="747" spans="7:8" ht="12.75">
      <c r="G747" s="18"/>
      <c r="H747" s="18"/>
    </row>
    <row r="748" spans="7:8" ht="12.75">
      <c r="G748" s="18"/>
      <c r="H748" s="18"/>
    </row>
    <row r="749" spans="7:8" ht="12.75">
      <c r="G749" s="18"/>
      <c r="H749" s="18"/>
    </row>
    <row r="750" spans="7:8" ht="12.75">
      <c r="G750" s="18"/>
      <c r="H750" s="18"/>
    </row>
    <row r="751" spans="7:8" ht="12.75">
      <c r="G751" s="18"/>
      <c r="H751" s="18"/>
    </row>
    <row r="752" spans="7:8" ht="12.75">
      <c r="G752" s="18"/>
      <c r="H752" s="18"/>
    </row>
    <row r="753" spans="7:8" ht="12.75">
      <c r="G753" s="18"/>
      <c r="H753" s="18"/>
    </row>
    <row r="754" spans="7:8" ht="12.75">
      <c r="G754" s="18"/>
      <c r="H754" s="18"/>
    </row>
    <row r="755" spans="7:8" ht="12.75">
      <c r="G755" s="18"/>
      <c r="H755" s="18"/>
    </row>
    <row r="756" spans="7:8" ht="12.75">
      <c r="G756" s="18"/>
      <c r="H756" s="18"/>
    </row>
    <row r="757" spans="7:8" ht="12.75">
      <c r="G757" s="18"/>
      <c r="H757" s="18"/>
    </row>
    <row r="758" spans="7:8" ht="12.75">
      <c r="G758" s="18"/>
      <c r="H758" s="18"/>
    </row>
    <row r="759" spans="7:8" ht="12.75">
      <c r="G759" s="18"/>
      <c r="H759" s="18"/>
    </row>
    <row r="760" spans="7:8" ht="12.75">
      <c r="G760" s="18"/>
      <c r="H760" s="18"/>
    </row>
    <row r="761" spans="7:8" ht="12.75">
      <c r="G761" s="18"/>
      <c r="H761" s="18"/>
    </row>
    <row r="762" spans="7:8" ht="12.75">
      <c r="G762" s="18"/>
      <c r="H762" s="18"/>
    </row>
    <row r="763" spans="7:8" ht="12.75">
      <c r="G763" s="18"/>
      <c r="H763" s="18"/>
    </row>
    <row r="764" spans="7:8" ht="12.75">
      <c r="G764" s="18"/>
      <c r="H764" s="18"/>
    </row>
    <row r="765" spans="7:8" ht="12.75">
      <c r="G765" s="18"/>
      <c r="H765" s="18"/>
    </row>
    <row r="766" spans="7:8" ht="12.75">
      <c r="G766" s="18"/>
      <c r="H766" s="18"/>
    </row>
    <row r="767" spans="7:8" ht="12.75">
      <c r="G767" s="18"/>
      <c r="H767" s="18"/>
    </row>
    <row r="768" spans="7:8" ht="12.75">
      <c r="G768" s="18"/>
      <c r="H768" s="18"/>
    </row>
    <row r="769" spans="7:8" ht="12.75">
      <c r="G769" s="18"/>
      <c r="H769" s="18"/>
    </row>
    <row r="770" spans="7:8" ht="12.75">
      <c r="G770" s="18"/>
      <c r="H770" s="18"/>
    </row>
    <row r="771" spans="7:8" ht="12.75">
      <c r="G771" s="18"/>
      <c r="H771" s="18"/>
    </row>
    <row r="772" spans="7:8" ht="12.75">
      <c r="G772" s="18"/>
      <c r="H772" s="18"/>
    </row>
    <row r="773" spans="7:8" ht="12.75">
      <c r="G773" s="18"/>
      <c r="H773" s="18"/>
    </row>
    <row r="774" spans="7:8" ht="12.75">
      <c r="G774" s="18"/>
      <c r="H774" s="18"/>
    </row>
    <row r="775" spans="7:8" ht="12.75">
      <c r="G775" s="18"/>
      <c r="H775" s="18"/>
    </row>
    <row r="776" spans="7:8" ht="12.75">
      <c r="G776" s="18"/>
      <c r="H776" s="18"/>
    </row>
    <row r="777" spans="7:8" ht="12.75">
      <c r="G777" s="18"/>
      <c r="H777" s="18"/>
    </row>
    <row r="778" spans="7:8" ht="12.75">
      <c r="G778" s="18"/>
      <c r="H778" s="18"/>
    </row>
    <row r="779" spans="7:8" ht="12.75">
      <c r="G779" s="18"/>
      <c r="H779" s="18"/>
    </row>
    <row r="780" spans="7:8" ht="12.75">
      <c r="G780" s="18"/>
      <c r="H780" s="18"/>
    </row>
    <row r="781" spans="7:8" ht="12.75">
      <c r="G781" s="18"/>
      <c r="H781" s="18"/>
    </row>
    <row r="782" spans="7:8" ht="12.75">
      <c r="G782" s="18"/>
      <c r="H782" s="18"/>
    </row>
    <row r="783" spans="7:8" ht="12.75">
      <c r="G783" s="18"/>
      <c r="H783" s="18"/>
    </row>
    <row r="784" spans="7:8" ht="12.75">
      <c r="G784" s="18"/>
      <c r="H784" s="18"/>
    </row>
    <row r="785" spans="7:8" ht="12.75">
      <c r="G785" s="18"/>
      <c r="H785" s="18"/>
    </row>
    <row r="786" spans="7:8" ht="12.75">
      <c r="G786" s="18"/>
      <c r="H786" s="18"/>
    </row>
    <row r="787" spans="7:8" ht="12.75">
      <c r="G787" s="18"/>
      <c r="H787" s="18"/>
    </row>
    <row r="788" spans="7:8" ht="12.75">
      <c r="G788" s="18"/>
      <c r="H788" s="18"/>
    </row>
    <row r="789" spans="7:8" ht="12.75">
      <c r="G789" s="18"/>
      <c r="H789" s="18"/>
    </row>
    <row r="790" spans="7:8" ht="12.75">
      <c r="G790" s="18"/>
      <c r="H790" s="18"/>
    </row>
    <row r="791" spans="7:8" ht="12.75">
      <c r="G791" s="18"/>
      <c r="H791" s="18"/>
    </row>
    <row r="792" spans="7:8" ht="12.75">
      <c r="G792" s="18"/>
      <c r="H792" s="18"/>
    </row>
    <row r="793" spans="7:8" ht="12.75">
      <c r="G793" s="18"/>
      <c r="H793" s="18"/>
    </row>
    <row r="794" spans="7:8" ht="12.75">
      <c r="G794" s="18"/>
      <c r="H794" s="18"/>
    </row>
    <row r="795" spans="7:8" ht="12.75">
      <c r="G795" s="18"/>
      <c r="H795" s="18"/>
    </row>
    <row r="796" spans="7:8" ht="12.75">
      <c r="G796" s="18"/>
      <c r="H796" s="18"/>
    </row>
    <row r="797" spans="7:8" ht="12.75">
      <c r="G797" s="18"/>
      <c r="H797" s="18"/>
    </row>
    <row r="798" spans="7:8" ht="12.75">
      <c r="G798" s="18"/>
      <c r="H798" s="18"/>
    </row>
    <row r="799" spans="7:8" ht="12.75">
      <c r="G799" s="18"/>
      <c r="H799" s="18"/>
    </row>
    <row r="800" spans="7:8" ht="12.75">
      <c r="G800" s="18"/>
      <c r="H800" s="18"/>
    </row>
    <row r="801" spans="7:8" ht="12.75">
      <c r="G801" s="18"/>
      <c r="H801" s="18"/>
    </row>
    <row r="802" spans="7:8" ht="12.75">
      <c r="G802" s="18"/>
      <c r="H802" s="18"/>
    </row>
    <row r="803" spans="7:8" ht="12.75">
      <c r="G803" s="18"/>
      <c r="H803" s="18"/>
    </row>
    <row r="804" spans="7:8" ht="12.75">
      <c r="G804" s="18"/>
      <c r="H804" s="18"/>
    </row>
    <row r="805" spans="7:8" ht="12.75">
      <c r="G805" s="18"/>
      <c r="H805" s="18"/>
    </row>
    <row r="806" spans="7:8" ht="12.75">
      <c r="G806" s="18"/>
      <c r="H806" s="18"/>
    </row>
    <row r="807" spans="7:8" ht="12.75">
      <c r="G807" s="18"/>
      <c r="H807" s="18"/>
    </row>
    <row r="808" spans="7:8" ht="12.75">
      <c r="G808" s="18"/>
      <c r="H808" s="18"/>
    </row>
    <row r="809" spans="7:8" ht="12.75">
      <c r="G809" s="18"/>
      <c r="H809" s="18"/>
    </row>
    <row r="810" spans="7:8" ht="12.75">
      <c r="G810" s="18"/>
      <c r="H810" s="18"/>
    </row>
    <row r="811" spans="7:8" ht="12.75">
      <c r="G811" s="18"/>
      <c r="H811" s="18"/>
    </row>
    <row r="812" spans="7:8" ht="12.75">
      <c r="G812" s="18"/>
      <c r="H812" s="18"/>
    </row>
    <row r="813" spans="7:8" ht="12.75">
      <c r="G813" s="18"/>
      <c r="H813" s="18"/>
    </row>
    <row r="814" spans="7:8" ht="12.75">
      <c r="G814" s="18"/>
      <c r="H814" s="18"/>
    </row>
    <row r="815" spans="7:8" ht="12.75">
      <c r="G815" s="18"/>
      <c r="H815" s="18"/>
    </row>
    <row r="816" spans="7:8" ht="12.75">
      <c r="G816" s="18"/>
      <c r="H816" s="18"/>
    </row>
    <row r="817" spans="7:8" ht="12.75">
      <c r="G817" s="18"/>
      <c r="H817" s="18"/>
    </row>
    <row r="818" spans="7:8" ht="12.75">
      <c r="G818" s="18"/>
      <c r="H818" s="18"/>
    </row>
    <row r="819" spans="7:8" ht="12.75">
      <c r="G819" s="18"/>
      <c r="H819" s="18"/>
    </row>
    <row r="820" spans="7:8" ht="12.75">
      <c r="G820" s="18"/>
      <c r="H820" s="18"/>
    </row>
    <row r="821" spans="7:8" ht="12.75">
      <c r="G821" s="18"/>
      <c r="H821" s="18"/>
    </row>
    <row r="822" spans="7:8" ht="12.75">
      <c r="G822" s="18"/>
      <c r="H822" s="18"/>
    </row>
    <row r="823" spans="7:8" ht="12.75">
      <c r="G823" s="18"/>
      <c r="H823" s="18"/>
    </row>
    <row r="824" spans="7:8" ht="12.75">
      <c r="G824" s="18"/>
      <c r="H824" s="18"/>
    </row>
    <row r="825" spans="7:8" ht="12.75">
      <c r="G825" s="18"/>
      <c r="H825" s="18"/>
    </row>
    <row r="826" spans="7:8" ht="12.75">
      <c r="G826" s="18"/>
      <c r="H826" s="18"/>
    </row>
    <row r="827" spans="7:8" ht="12.75">
      <c r="G827" s="18"/>
      <c r="H827" s="18"/>
    </row>
    <row r="828" spans="7:8" ht="12.75">
      <c r="G828" s="18"/>
      <c r="H828" s="18"/>
    </row>
    <row r="829" spans="7:8" ht="12.75">
      <c r="G829" s="18"/>
      <c r="H829" s="18"/>
    </row>
    <row r="830" spans="7:8" ht="12.75">
      <c r="G830" s="18"/>
      <c r="H830" s="18"/>
    </row>
    <row r="831" spans="7:8" ht="12.75">
      <c r="G831" s="18"/>
      <c r="H831" s="18"/>
    </row>
    <row r="832" spans="7:8" ht="12.75">
      <c r="G832" s="18"/>
      <c r="H832" s="18"/>
    </row>
    <row r="833" spans="7:8" ht="12.75">
      <c r="G833" s="18"/>
      <c r="H833" s="18"/>
    </row>
    <row r="834" spans="7:8" ht="12.75">
      <c r="G834" s="18"/>
      <c r="H834" s="18"/>
    </row>
    <row r="835" spans="7:8" ht="12.75">
      <c r="G835" s="18"/>
      <c r="H835" s="18"/>
    </row>
    <row r="836" spans="7:8" ht="12.75">
      <c r="G836" s="18"/>
      <c r="H836" s="18"/>
    </row>
    <row r="837" spans="7:8" ht="12.75">
      <c r="G837" s="18"/>
      <c r="H837" s="18"/>
    </row>
    <row r="838" spans="7:8" ht="12.75">
      <c r="G838" s="18"/>
      <c r="H838" s="18"/>
    </row>
    <row r="839" spans="7:8" ht="12.75">
      <c r="G839" s="18"/>
      <c r="H839" s="18"/>
    </row>
    <row r="840" spans="7:8" ht="12.75">
      <c r="G840" s="18"/>
      <c r="H840" s="18"/>
    </row>
    <row r="841" spans="7:8" ht="12.75">
      <c r="G841" s="18"/>
      <c r="H841" s="18"/>
    </row>
    <row r="842" spans="7:8" ht="12.75">
      <c r="G842" s="18"/>
      <c r="H842" s="18"/>
    </row>
    <row r="843" spans="7:8" ht="12.75">
      <c r="G843" s="18"/>
      <c r="H843" s="18"/>
    </row>
    <row r="844" spans="7:8" ht="12.75">
      <c r="G844" s="18"/>
      <c r="H844" s="18"/>
    </row>
    <row r="845" spans="7:8" ht="12.75">
      <c r="G845" s="18"/>
      <c r="H845" s="18"/>
    </row>
    <row r="846" spans="7:8" ht="12.75">
      <c r="G846" s="18"/>
      <c r="H846" s="18"/>
    </row>
    <row r="847" spans="7:8" ht="12.75">
      <c r="G847" s="18"/>
      <c r="H847" s="18"/>
    </row>
    <row r="848" spans="7:8" ht="12.75">
      <c r="G848" s="18"/>
      <c r="H848" s="18"/>
    </row>
    <row r="849" spans="7:8" ht="12.75">
      <c r="G849" s="18"/>
      <c r="H849" s="18"/>
    </row>
    <row r="850" spans="7:8" ht="12.75">
      <c r="G850" s="18"/>
      <c r="H850" s="18"/>
    </row>
    <row r="851" spans="7:8" ht="12.75">
      <c r="G851" s="18"/>
      <c r="H851" s="18"/>
    </row>
    <row r="852" spans="7:8" ht="12.75">
      <c r="G852" s="18"/>
      <c r="H852" s="18"/>
    </row>
    <row r="853" spans="7:8" ht="12.75">
      <c r="G853" s="18"/>
      <c r="H853" s="18"/>
    </row>
    <row r="854" spans="7:8" ht="12.75">
      <c r="G854" s="18"/>
      <c r="H854" s="18"/>
    </row>
    <row r="855" spans="7:8" ht="12.75">
      <c r="G855" s="18"/>
      <c r="H855" s="18"/>
    </row>
    <row r="856" spans="7:8" ht="12.75">
      <c r="G856" s="18"/>
      <c r="H856" s="18"/>
    </row>
    <row r="857" spans="7:8" ht="12.75">
      <c r="G857" s="18"/>
      <c r="H857" s="18"/>
    </row>
    <row r="858" spans="7:8" ht="12.75">
      <c r="G858" s="18"/>
      <c r="H858" s="18"/>
    </row>
    <row r="859" spans="7:8" ht="12.75">
      <c r="G859" s="18"/>
      <c r="H859" s="18"/>
    </row>
    <row r="860" spans="7:8" ht="12.75">
      <c r="G860" s="18"/>
      <c r="H860" s="18"/>
    </row>
    <row r="861" spans="7:8" ht="12.75">
      <c r="G861" s="18"/>
      <c r="H861" s="18"/>
    </row>
    <row r="862" spans="7:8" ht="12.75">
      <c r="G862" s="18"/>
      <c r="H862" s="18"/>
    </row>
    <row r="863" spans="7:8" ht="12.75">
      <c r="G863" s="18"/>
      <c r="H863" s="18"/>
    </row>
    <row r="864" spans="7:8" ht="12.75">
      <c r="G864" s="18"/>
      <c r="H864" s="18"/>
    </row>
    <row r="865" spans="7:8" ht="12.75">
      <c r="G865" s="18"/>
      <c r="H865" s="18"/>
    </row>
    <row r="866" spans="7:8" ht="12.75">
      <c r="G866" s="18"/>
      <c r="H866" s="18"/>
    </row>
    <row r="867" spans="7:8" ht="12.75">
      <c r="G867" s="18"/>
      <c r="H867" s="18"/>
    </row>
    <row r="868" spans="7:8" ht="12.75">
      <c r="G868" s="18"/>
      <c r="H868" s="18"/>
    </row>
    <row r="869" spans="7:8" ht="12.75">
      <c r="G869" s="18"/>
      <c r="H869" s="18"/>
    </row>
    <row r="870" spans="7:8" ht="12.75">
      <c r="G870" s="18"/>
      <c r="H870" s="18"/>
    </row>
    <row r="871" spans="7:8" ht="12.75">
      <c r="G871" s="18"/>
      <c r="H871" s="18"/>
    </row>
    <row r="872" spans="7:8" ht="12.75">
      <c r="G872" s="18"/>
      <c r="H872" s="18"/>
    </row>
    <row r="873" spans="7:8" ht="12.75">
      <c r="G873" s="18"/>
      <c r="H873" s="18"/>
    </row>
    <row r="874" spans="7:8" ht="12.75">
      <c r="G874" s="18"/>
      <c r="H874" s="18"/>
    </row>
    <row r="875" spans="7:8" ht="12.75">
      <c r="G875" s="18"/>
      <c r="H875" s="18"/>
    </row>
    <row r="876" spans="7:8" ht="12.75">
      <c r="G876" s="18"/>
      <c r="H876" s="18"/>
    </row>
    <row r="877" spans="7:8" ht="12.75">
      <c r="G877" s="18"/>
      <c r="H877" s="18"/>
    </row>
    <row r="878" spans="7:8" ht="12.75">
      <c r="G878" s="18"/>
      <c r="H878" s="18"/>
    </row>
    <row r="879" spans="7:8" ht="12.75">
      <c r="G879" s="18"/>
      <c r="H879" s="18"/>
    </row>
    <row r="880" spans="7:8" ht="12.75">
      <c r="G880" s="18"/>
      <c r="H880" s="18"/>
    </row>
    <row r="881" spans="7:8" ht="12.75">
      <c r="G881" s="18"/>
      <c r="H881" s="18"/>
    </row>
    <row r="882" spans="7:8" ht="12.75">
      <c r="G882" s="18"/>
      <c r="H882" s="18"/>
    </row>
    <row r="883" spans="7:8" ht="12.75">
      <c r="G883" s="18"/>
      <c r="H883" s="18"/>
    </row>
    <row r="884" spans="7:8" ht="12.75">
      <c r="G884" s="18"/>
      <c r="H884" s="18"/>
    </row>
    <row r="885" spans="7:8" ht="12.75">
      <c r="G885" s="18"/>
      <c r="H885" s="18"/>
    </row>
    <row r="886" spans="7:8" ht="12.75">
      <c r="G886" s="18"/>
      <c r="H886" s="18"/>
    </row>
    <row r="887" spans="7:8" ht="12.75">
      <c r="G887" s="18"/>
      <c r="H887" s="18"/>
    </row>
    <row r="888" spans="7:8" ht="12.75">
      <c r="G888" s="18"/>
      <c r="H888" s="18"/>
    </row>
    <row r="889" spans="7:8" ht="12.75">
      <c r="G889" s="18"/>
      <c r="H889" s="18"/>
    </row>
    <row r="890" spans="7:8" ht="12.75">
      <c r="G890" s="18"/>
      <c r="H890" s="18"/>
    </row>
    <row r="891" spans="7:8" ht="12.75">
      <c r="G891" s="18"/>
      <c r="H891" s="18"/>
    </row>
    <row r="892" spans="7:8" ht="12.75">
      <c r="G892" s="18"/>
      <c r="H892" s="18"/>
    </row>
    <row r="893" spans="7:8" ht="12.75">
      <c r="G893" s="18"/>
      <c r="H893" s="18"/>
    </row>
    <row r="894" spans="7:8" ht="12.75">
      <c r="G894" s="18"/>
      <c r="H894" s="18"/>
    </row>
    <row r="895" spans="7:8" ht="12.75">
      <c r="G895" s="18"/>
      <c r="H895" s="18"/>
    </row>
    <row r="896" spans="7:8" ht="12.75">
      <c r="G896" s="18"/>
      <c r="H896" s="18"/>
    </row>
    <row r="897" spans="7:8" ht="12.75">
      <c r="G897" s="18"/>
      <c r="H897" s="18"/>
    </row>
    <row r="898" spans="7:8" ht="12.75">
      <c r="G898" s="18"/>
      <c r="H898" s="18"/>
    </row>
    <row r="899" spans="7:8" ht="12.75">
      <c r="G899" s="18"/>
      <c r="H899" s="18"/>
    </row>
    <row r="900" spans="7:8" ht="12.75">
      <c r="G900" s="18"/>
      <c r="H900" s="18"/>
    </row>
    <row r="901" spans="7:8" ht="12.75">
      <c r="G901" s="18"/>
      <c r="H901" s="18"/>
    </row>
    <row r="902" spans="7:8" ht="12.75">
      <c r="G902" s="18"/>
      <c r="H902" s="18"/>
    </row>
    <row r="903" spans="7:8" ht="12.75">
      <c r="G903" s="18"/>
      <c r="H903" s="18"/>
    </row>
    <row r="904" spans="7:8" ht="12.75">
      <c r="G904" s="18"/>
      <c r="H904" s="18"/>
    </row>
    <row r="905" spans="7:8" ht="12.75">
      <c r="G905" s="18"/>
      <c r="H905" s="18"/>
    </row>
    <row r="906" spans="7:8" ht="12.75">
      <c r="G906" s="18"/>
      <c r="H906" s="18"/>
    </row>
    <row r="907" spans="7:8" ht="12.75">
      <c r="G907" s="18"/>
      <c r="H907" s="18"/>
    </row>
    <row r="908" spans="7:8" ht="12.75">
      <c r="G908" s="18"/>
      <c r="H908" s="18"/>
    </row>
    <row r="909" spans="7:8" ht="12.75">
      <c r="G909" s="18"/>
      <c r="H909" s="18"/>
    </row>
    <row r="910" spans="7:8" ht="12.75">
      <c r="G910" s="18"/>
      <c r="H910" s="18"/>
    </row>
    <row r="911" spans="7:8" ht="12.75">
      <c r="G911" s="18"/>
      <c r="H911" s="18"/>
    </row>
    <row r="912" spans="7:8" ht="12.75">
      <c r="G912" s="18"/>
      <c r="H912" s="18"/>
    </row>
    <row r="913" spans="7:8" ht="12.75">
      <c r="G913" s="18"/>
      <c r="H913" s="18"/>
    </row>
    <row r="914" spans="7:8" ht="12.75">
      <c r="G914" s="18"/>
      <c r="H914" s="18"/>
    </row>
    <row r="915" spans="7:8" ht="12.75">
      <c r="G915" s="18"/>
      <c r="H915" s="18"/>
    </row>
    <row r="916" spans="7:8" ht="12.75">
      <c r="G916" s="18"/>
      <c r="H916" s="18"/>
    </row>
    <row r="917" spans="7:8" ht="12.75">
      <c r="G917" s="18"/>
      <c r="H917" s="18"/>
    </row>
    <row r="918" spans="7:8" ht="12.75">
      <c r="G918" s="18"/>
      <c r="H918" s="18"/>
    </row>
    <row r="919" spans="7:8" ht="12.75">
      <c r="G919" s="18"/>
      <c r="H919" s="18"/>
    </row>
    <row r="920" spans="7:8" ht="12.75">
      <c r="G920" s="18"/>
      <c r="H920" s="18"/>
    </row>
    <row r="921" spans="7:8" ht="12.75">
      <c r="G921" s="18"/>
      <c r="H921" s="18"/>
    </row>
    <row r="922" spans="7:8" ht="12.75">
      <c r="G922" s="18"/>
      <c r="H922" s="18"/>
    </row>
    <row r="923" spans="7:8" ht="12.75">
      <c r="G923" s="18"/>
      <c r="H923" s="18"/>
    </row>
    <row r="924" spans="7:8" ht="12.75">
      <c r="G924" s="18"/>
      <c r="H924" s="18"/>
    </row>
    <row r="925" spans="7:8" ht="12.75">
      <c r="G925" s="18"/>
      <c r="H925" s="18"/>
    </row>
    <row r="926" spans="7:8" ht="12.75">
      <c r="G926" s="18"/>
      <c r="H926" s="18"/>
    </row>
    <row r="927" spans="7:8" ht="12.75">
      <c r="G927" s="18"/>
      <c r="H927" s="18"/>
    </row>
    <row r="928" spans="7:8" ht="12.75">
      <c r="G928" s="18"/>
      <c r="H928" s="18"/>
    </row>
    <row r="929" spans="7:8" ht="12.75">
      <c r="G929" s="18"/>
      <c r="H929" s="18"/>
    </row>
    <row r="930" spans="7:8" ht="12.75">
      <c r="G930" s="18"/>
      <c r="H930" s="18"/>
    </row>
    <row r="931" spans="7:8" ht="12.75">
      <c r="G931" s="18"/>
      <c r="H931" s="18"/>
    </row>
    <row r="932" spans="7:8" ht="12.75">
      <c r="G932" s="18"/>
      <c r="H932" s="18"/>
    </row>
    <row r="933" spans="7:8" ht="12.75">
      <c r="G933" s="18"/>
      <c r="H933" s="18"/>
    </row>
    <row r="934" spans="7:8" ht="12.75">
      <c r="G934" s="18"/>
      <c r="H934" s="18"/>
    </row>
    <row r="935" spans="7:8" ht="12.75">
      <c r="G935" s="18"/>
      <c r="H935" s="18"/>
    </row>
    <row r="936" spans="7:8" ht="12.75">
      <c r="G936" s="18"/>
      <c r="H936" s="18"/>
    </row>
    <row r="937" spans="7:8" ht="12.75">
      <c r="G937" s="18"/>
      <c r="H937" s="18"/>
    </row>
    <row r="938" spans="7:8" ht="12.75">
      <c r="G938" s="18"/>
      <c r="H938" s="18"/>
    </row>
    <row r="939" spans="7:8" ht="12.75">
      <c r="G939" s="18"/>
      <c r="H939" s="18"/>
    </row>
    <row r="940" spans="7:8" ht="12.75">
      <c r="G940" s="18"/>
      <c r="H940" s="18"/>
    </row>
    <row r="941" spans="7:8" ht="12.75">
      <c r="G941" s="18"/>
      <c r="H941" s="18"/>
    </row>
    <row r="942" spans="7:8" ht="12.75">
      <c r="G942" s="18"/>
      <c r="H942" s="18"/>
    </row>
    <row r="943" spans="7:8" ht="12.75">
      <c r="G943" s="18"/>
      <c r="H943" s="18"/>
    </row>
    <row r="944" spans="7:8" ht="12.75">
      <c r="G944" s="18"/>
      <c r="H944" s="18"/>
    </row>
    <row r="945" spans="7:8" ht="12.75">
      <c r="G945" s="18"/>
      <c r="H945" s="18"/>
    </row>
    <row r="946" spans="7:8" ht="12.75">
      <c r="G946" s="18"/>
      <c r="H946" s="18"/>
    </row>
    <row r="947" spans="7:8" ht="12.75">
      <c r="G947" s="18"/>
      <c r="H947" s="18"/>
    </row>
    <row r="948" spans="7:8" ht="12.75">
      <c r="G948" s="18"/>
      <c r="H948" s="18"/>
    </row>
    <row r="949" spans="7:8" ht="12.75">
      <c r="G949" s="18"/>
      <c r="H949" s="18"/>
    </row>
    <row r="950" spans="7:8" ht="12.75">
      <c r="G950" s="18"/>
      <c r="H950" s="18"/>
    </row>
    <row r="951" spans="7:8" ht="12.75">
      <c r="G951" s="18"/>
      <c r="H951" s="18"/>
    </row>
    <row r="952" spans="7:8" ht="12.75">
      <c r="G952" s="18"/>
      <c r="H952" s="18"/>
    </row>
    <row r="953" spans="7:8" ht="12.75">
      <c r="G953" s="18"/>
      <c r="H953" s="18"/>
    </row>
    <row r="954" spans="7:8" ht="12.75">
      <c r="G954" s="18"/>
      <c r="H954" s="18"/>
    </row>
    <row r="955" spans="7:8" ht="12.75">
      <c r="G955" s="18"/>
      <c r="H955" s="18"/>
    </row>
    <row r="956" spans="7:8" ht="12.75">
      <c r="G956" s="18"/>
      <c r="H956" s="18"/>
    </row>
    <row r="957" spans="7:8" ht="12.75">
      <c r="G957" s="18"/>
      <c r="H957" s="18"/>
    </row>
    <row r="958" spans="7:8" ht="12.75">
      <c r="G958" s="18"/>
      <c r="H958" s="18"/>
    </row>
    <row r="959" spans="7:8" ht="12.75">
      <c r="G959" s="18"/>
      <c r="H959" s="18"/>
    </row>
    <row r="960" spans="7:8" ht="12.75">
      <c r="G960" s="18"/>
      <c r="H960" s="18"/>
    </row>
    <row r="961" spans="7:8" ht="12.75">
      <c r="G961" s="18"/>
      <c r="H961" s="18"/>
    </row>
    <row r="962" spans="7:8" ht="12.75">
      <c r="G962" s="18"/>
      <c r="H962" s="18"/>
    </row>
    <row r="963" spans="7:8" ht="12.75">
      <c r="G963" s="18"/>
      <c r="H963" s="18"/>
    </row>
    <row r="964" spans="7:8" ht="12.75">
      <c r="G964" s="18"/>
      <c r="H964" s="18"/>
    </row>
    <row r="965" spans="7:8" ht="12.75">
      <c r="G965" s="18"/>
      <c r="H965" s="18"/>
    </row>
    <row r="966" spans="7:8" ht="12.75">
      <c r="G966" s="18"/>
      <c r="H966" s="18"/>
    </row>
    <row r="967" spans="7:8" ht="12.75">
      <c r="G967" s="18"/>
      <c r="H967" s="18"/>
    </row>
    <row r="968" spans="7:8" ht="12.75">
      <c r="G968" s="18"/>
      <c r="H968" s="18"/>
    </row>
    <row r="969" spans="7:8" ht="12.75">
      <c r="G969" s="18"/>
      <c r="H969" s="18"/>
    </row>
    <row r="970" spans="7:8" ht="12.75">
      <c r="G970" s="18"/>
      <c r="H970" s="18"/>
    </row>
    <row r="971" spans="7:8" ht="12.75">
      <c r="G971" s="18"/>
      <c r="H971" s="18"/>
    </row>
    <row r="972" spans="7:8" ht="12.75">
      <c r="G972" s="18"/>
      <c r="H972" s="18"/>
    </row>
    <row r="973" spans="7:8" ht="12.75">
      <c r="G973" s="18"/>
      <c r="H973" s="18"/>
    </row>
    <row r="974" spans="7:8" ht="12.75">
      <c r="G974" s="18"/>
      <c r="H974" s="18"/>
    </row>
    <row r="975" spans="7:8" ht="12.75">
      <c r="G975" s="18"/>
      <c r="H975" s="18"/>
    </row>
    <row r="976" spans="7:8" ht="12.75">
      <c r="G976" s="18"/>
      <c r="H976" s="18"/>
    </row>
    <row r="977" spans="7:8" ht="12.75">
      <c r="G977" s="18"/>
      <c r="H977" s="18"/>
    </row>
    <row r="978" spans="7:8" ht="12.75">
      <c r="G978" s="18"/>
      <c r="H978" s="18"/>
    </row>
    <row r="979" spans="7:8" ht="12.75">
      <c r="G979" s="18"/>
      <c r="H979" s="18"/>
    </row>
    <row r="980" spans="7:8" ht="12.75">
      <c r="G980" s="18"/>
      <c r="H980" s="18"/>
    </row>
    <row r="981" spans="7:8" ht="12.75">
      <c r="G981" s="18"/>
      <c r="H981" s="18"/>
    </row>
    <row r="982" spans="7:8" ht="12.75">
      <c r="G982" s="18"/>
      <c r="H982" s="18"/>
    </row>
    <row r="983" spans="7:8" ht="12.75">
      <c r="G983" s="18"/>
      <c r="H983" s="18"/>
    </row>
    <row r="984" spans="7:8" ht="12.75">
      <c r="G984" s="18"/>
      <c r="H984" s="18"/>
    </row>
    <row r="985" spans="7:8" ht="12.75">
      <c r="G985" s="18"/>
      <c r="H985" s="18"/>
    </row>
    <row r="986" spans="7:8" ht="12.75">
      <c r="G986" s="18"/>
      <c r="H986" s="18"/>
    </row>
    <row r="987" spans="7:8" ht="12.75">
      <c r="G987" s="18"/>
      <c r="H987" s="18"/>
    </row>
    <row r="988" spans="7:8" ht="12.75">
      <c r="G988" s="18"/>
      <c r="H988" s="18"/>
    </row>
    <row r="989" spans="7:8" ht="12.75">
      <c r="G989" s="18"/>
      <c r="H989" s="18"/>
    </row>
    <row r="990" spans="7:8" ht="12.75">
      <c r="G990" s="18"/>
      <c r="H990" s="18"/>
    </row>
    <row r="991" spans="7:8" ht="12.75">
      <c r="G991" s="18"/>
      <c r="H991" s="18"/>
    </row>
    <row r="992" spans="7:8" ht="12.75">
      <c r="G992" s="18"/>
      <c r="H992" s="18"/>
    </row>
    <row r="993" spans="7:8" ht="12.75">
      <c r="G993" s="18"/>
      <c r="H993" s="18"/>
    </row>
    <row r="994" spans="7:8" ht="12.75">
      <c r="G994" s="18"/>
      <c r="H994" s="18"/>
    </row>
    <row r="995" spans="7:8" ht="12.75">
      <c r="G995" s="18"/>
      <c r="H995" s="18"/>
    </row>
    <row r="996" spans="7:8" ht="12.75">
      <c r="G996" s="18"/>
      <c r="H996" s="18"/>
    </row>
    <row r="997" spans="7:8" ht="12.75">
      <c r="G997" s="18"/>
      <c r="H997" s="18"/>
    </row>
    <row r="998" spans="7:8" ht="12.75">
      <c r="G998" s="18"/>
      <c r="H998" s="18"/>
    </row>
    <row r="999" spans="7:8" ht="12.75">
      <c r="G999" s="18"/>
      <c r="H999" s="18"/>
    </row>
    <row r="1000" spans="7:8" ht="12.75">
      <c r="G1000" s="18"/>
      <c r="H1000" s="18"/>
    </row>
    <row r="1001" spans="7:8" ht="12.75">
      <c r="G1001" s="18"/>
      <c r="H1001" s="18"/>
    </row>
    <row r="1002" spans="7:8" ht="12.75">
      <c r="G1002" s="18"/>
      <c r="H1002" s="18"/>
    </row>
    <row r="1003" spans="7:8" ht="12.75">
      <c r="G1003" s="18"/>
      <c r="H1003" s="18"/>
    </row>
    <row r="1004" spans="7:8" ht="12.75">
      <c r="G1004" s="18"/>
      <c r="H1004" s="18"/>
    </row>
    <row r="1005" spans="7:8" ht="12.75">
      <c r="G1005" s="18"/>
      <c r="H1005" s="18"/>
    </row>
    <row r="1006" spans="7:8" ht="12.75">
      <c r="G1006" s="18"/>
      <c r="H1006" s="18"/>
    </row>
    <row r="1007" spans="7:8" ht="12.75">
      <c r="G1007" s="18"/>
      <c r="H1007" s="18"/>
    </row>
    <row r="1008" spans="7:8" ht="12.75">
      <c r="G1008" s="18"/>
      <c r="H1008" s="18"/>
    </row>
    <row r="1009" spans="7:8" ht="12.75">
      <c r="G1009" s="18"/>
      <c r="H1009" s="18"/>
    </row>
    <row r="1010" spans="7:8" ht="12.75">
      <c r="G1010" s="18"/>
      <c r="H1010" s="18"/>
    </row>
    <row r="1011" spans="7:8" ht="12.75">
      <c r="G1011" s="18"/>
      <c r="H1011" s="18"/>
    </row>
    <row r="1012" spans="7:8" ht="12.75">
      <c r="G1012" s="18"/>
      <c r="H1012" s="18"/>
    </row>
    <row r="1013" spans="7:8" ht="12.75">
      <c r="G1013" s="18"/>
      <c r="H1013" s="18"/>
    </row>
    <row r="1014" spans="7:8" ht="12.75">
      <c r="G1014" s="18"/>
      <c r="H1014" s="18"/>
    </row>
    <row r="1015" spans="7:8" ht="12.75">
      <c r="G1015" s="18"/>
      <c r="H1015" s="18"/>
    </row>
    <row r="1016" spans="7:8" ht="12.75">
      <c r="G1016" s="18"/>
      <c r="H1016" s="18"/>
    </row>
    <row r="1017" spans="7:8" ht="12.75">
      <c r="G1017" s="18"/>
      <c r="H1017" s="18"/>
    </row>
    <row r="1018" spans="7:8" ht="12.75">
      <c r="G1018" s="18"/>
      <c r="H1018" s="18"/>
    </row>
    <row r="1019" spans="7:8" ht="12.75">
      <c r="G1019" s="18"/>
      <c r="H1019" s="18"/>
    </row>
    <row r="1020" spans="7:8" ht="12.75">
      <c r="G1020" s="18"/>
      <c r="H1020" s="18"/>
    </row>
    <row r="1021" spans="7:8" ht="12.75">
      <c r="G1021" s="18"/>
      <c r="H1021" s="18"/>
    </row>
    <row r="1022" spans="7:8" ht="12.75">
      <c r="G1022" s="18"/>
      <c r="H1022" s="18"/>
    </row>
    <row r="1023" spans="7:8" ht="12.75">
      <c r="G1023" s="18"/>
      <c r="H1023" s="18"/>
    </row>
    <row r="1024" spans="7:8" ht="12.75">
      <c r="G1024" s="18"/>
      <c r="H1024" s="18"/>
    </row>
    <row r="1025" spans="7:8" ht="12.75">
      <c r="G1025" s="18"/>
      <c r="H1025" s="18"/>
    </row>
    <row r="1026" spans="7:8" ht="12.75">
      <c r="G1026" s="18"/>
      <c r="H1026" s="18"/>
    </row>
    <row r="1027" spans="7:8" ht="12.75">
      <c r="G1027" s="18"/>
      <c r="H1027" s="18"/>
    </row>
    <row r="1028" spans="7:8" ht="12.75">
      <c r="G1028" s="18"/>
      <c r="H1028" s="18"/>
    </row>
    <row r="1029" spans="7:8" ht="12.75">
      <c r="G1029" s="18"/>
      <c r="H1029" s="18"/>
    </row>
    <row r="1030" spans="7:8" ht="12.75">
      <c r="G1030" s="18"/>
      <c r="H1030" s="18"/>
    </row>
    <row r="1031" spans="7:8" ht="12.75">
      <c r="G1031" s="18"/>
      <c r="H1031" s="18"/>
    </row>
    <row r="1032" spans="7:8" ht="12.75">
      <c r="G1032" s="18"/>
      <c r="H1032" s="18"/>
    </row>
    <row r="1033" spans="7:8" ht="12.75">
      <c r="G1033" s="18"/>
      <c r="H1033" s="18"/>
    </row>
    <row r="1034" spans="7:8" ht="12.75">
      <c r="G1034" s="18"/>
      <c r="H1034" s="18"/>
    </row>
    <row r="1035" spans="7:8" ht="12.75">
      <c r="G1035" s="18"/>
      <c r="H1035" s="18"/>
    </row>
    <row r="1036" spans="7:8" ht="12.75">
      <c r="G1036" s="18"/>
      <c r="H1036" s="18"/>
    </row>
    <row r="1037" spans="7:8" ht="12.75">
      <c r="G1037" s="18"/>
      <c r="H1037" s="18"/>
    </row>
    <row r="1038" spans="7:8" ht="12.75">
      <c r="G1038" s="18"/>
      <c r="H1038" s="18"/>
    </row>
    <row r="1039" spans="7:8" ht="12.75">
      <c r="G1039" s="18"/>
      <c r="H1039" s="18"/>
    </row>
    <row r="1040" spans="7:8" ht="12.75">
      <c r="G1040" s="18"/>
      <c r="H1040" s="18"/>
    </row>
    <row r="1041" spans="7:8" ht="12.75">
      <c r="G1041" s="18"/>
      <c r="H1041" s="18"/>
    </row>
    <row r="1042" spans="7:8" ht="12.75">
      <c r="G1042" s="18"/>
      <c r="H1042" s="18"/>
    </row>
    <row r="1043" spans="7:8" ht="12.75">
      <c r="G1043" s="18"/>
      <c r="H1043" s="18"/>
    </row>
    <row r="1044" spans="7:8" ht="12.75">
      <c r="G1044" s="18"/>
      <c r="H1044" s="18"/>
    </row>
    <row r="1045" spans="7:8" ht="12.75">
      <c r="G1045" s="18"/>
      <c r="H1045" s="18"/>
    </row>
    <row r="1046" spans="7:8" ht="12.75">
      <c r="G1046" s="18"/>
      <c r="H1046" s="18"/>
    </row>
    <row r="1047" spans="7:8" ht="12.75">
      <c r="G1047" s="18"/>
      <c r="H1047" s="18"/>
    </row>
    <row r="1048" spans="7:8" ht="12.75">
      <c r="G1048" s="18"/>
      <c r="H1048" s="18"/>
    </row>
    <row r="1049" spans="7:8" ht="12.75">
      <c r="G1049" s="18"/>
      <c r="H1049" s="18"/>
    </row>
    <row r="1050" spans="7:8" ht="12.75">
      <c r="G1050" s="18"/>
      <c r="H1050" s="18"/>
    </row>
    <row r="1051" spans="7:8" ht="12.75">
      <c r="G1051" s="18"/>
      <c r="H1051" s="18"/>
    </row>
    <row r="1052" spans="7:8" ht="12.75">
      <c r="G1052" s="18"/>
      <c r="H1052" s="18"/>
    </row>
    <row r="1053" spans="7:8" ht="12.75">
      <c r="G1053" s="18"/>
      <c r="H1053" s="18"/>
    </row>
    <row r="1054" spans="7:8" ht="12.75">
      <c r="G1054" s="18"/>
      <c r="H1054" s="18"/>
    </row>
    <row r="1055" spans="7:8" ht="12.75">
      <c r="G1055" s="18"/>
      <c r="H1055" s="18"/>
    </row>
    <row r="1056" spans="7:8" ht="12.75">
      <c r="G1056" s="18"/>
      <c r="H1056" s="18"/>
    </row>
    <row r="1057" spans="7:8" ht="12.75">
      <c r="G1057" s="18"/>
      <c r="H1057" s="18"/>
    </row>
    <row r="1058" spans="7:8" ht="12.75">
      <c r="G1058" s="18"/>
      <c r="H1058" s="18"/>
    </row>
    <row r="1059" spans="7:8" ht="12.75">
      <c r="G1059" s="18"/>
      <c r="H1059" s="18"/>
    </row>
    <row r="1060" spans="7:8" ht="12.75">
      <c r="G1060" s="18"/>
      <c r="H1060" s="18"/>
    </row>
    <row r="1061" spans="7:8" ht="12.75">
      <c r="G1061" s="18"/>
      <c r="H1061" s="18"/>
    </row>
    <row r="1062" spans="7:8" ht="12.75">
      <c r="G1062" s="18"/>
      <c r="H1062" s="18"/>
    </row>
    <row r="1063" spans="7:8" ht="12.75">
      <c r="G1063" s="18"/>
      <c r="H1063" s="18"/>
    </row>
    <row r="1064" spans="7:8" ht="12.75">
      <c r="G1064" s="18"/>
      <c r="H1064" s="18"/>
    </row>
    <row r="1065" spans="7:8" ht="12.75">
      <c r="G1065" s="18"/>
      <c r="H1065" s="18"/>
    </row>
    <row r="1066" spans="7:8" ht="12.75">
      <c r="G1066" s="18"/>
      <c r="H1066" s="18"/>
    </row>
    <row r="1067" spans="7:8" ht="12.75">
      <c r="G1067" s="18"/>
      <c r="H1067" s="18"/>
    </row>
    <row r="1068" spans="7:8" ht="12.75">
      <c r="G1068" s="18"/>
      <c r="H1068" s="18"/>
    </row>
    <row r="1069" spans="7:8" ht="12.75">
      <c r="G1069" s="18"/>
      <c r="H1069" s="18"/>
    </row>
    <row r="1070" spans="7:8" ht="12.75">
      <c r="G1070" s="18"/>
      <c r="H1070" s="18"/>
    </row>
    <row r="1071" spans="7:8" ht="12.75">
      <c r="G1071" s="18"/>
      <c r="H1071" s="18"/>
    </row>
    <row r="1072" spans="7:8" ht="12.75">
      <c r="G1072" s="18"/>
      <c r="H1072" s="18"/>
    </row>
    <row r="1073" spans="7:8" ht="12.75">
      <c r="G1073" s="18"/>
      <c r="H1073" s="18"/>
    </row>
    <row r="1074" spans="7:8" ht="12.75">
      <c r="G1074" s="18"/>
      <c r="H1074" s="18"/>
    </row>
    <row r="1075" spans="7:8" ht="12.75">
      <c r="G1075" s="18"/>
      <c r="H1075" s="18"/>
    </row>
    <row r="1076" spans="7:8" ht="12.75">
      <c r="G1076" s="18"/>
      <c r="H1076" s="18"/>
    </row>
    <row r="1077" spans="7:8" ht="12.75">
      <c r="G1077" s="18"/>
      <c r="H1077" s="18"/>
    </row>
    <row r="1078" spans="7:8" ht="12.75">
      <c r="G1078" s="18"/>
      <c r="H1078" s="18"/>
    </row>
    <row r="1079" spans="7:8" ht="12.75">
      <c r="G1079" s="18"/>
      <c r="H1079" s="18"/>
    </row>
    <row r="1080" spans="7:8" ht="12.75">
      <c r="G1080" s="18"/>
      <c r="H1080" s="18"/>
    </row>
    <row r="1081" spans="7:8" ht="12.75">
      <c r="G1081" s="18"/>
      <c r="H1081" s="18"/>
    </row>
    <row r="1082" spans="7:8" ht="12.75">
      <c r="G1082" s="18"/>
      <c r="H1082" s="18"/>
    </row>
    <row r="1083" spans="7:8" ht="12.75">
      <c r="G1083" s="18"/>
      <c r="H1083" s="18"/>
    </row>
    <row r="1084" spans="7:8" ht="12.75">
      <c r="G1084" s="18"/>
      <c r="H1084" s="18"/>
    </row>
    <row r="1085" spans="7:8" ht="12.75">
      <c r="G1085" s="18"/>
      <c r="H1085" s="18"/>
    </row>
    <row r="1086" spans="7:8" ht="12.75">
      <c r="G1086" s="18"/>
      <c r="H1086" s="18"/>
    </row>
    <row r="1087" spans="7:8" ht="12.75">
      <c r="G1087" s="18"/>
      <c r="H1087" s="18"/>
    </row>
    <row r="1088" spans="7:8" ht="12.75">
      <c r="G1088" s="18"/>
      <c r="H1088" s="18"/>
    </row>
    <row r="1089" spans="7:8" ht="12.75">
      <c r="G1089" s="18"/>
      <c r="H1089" s="18"/>
    </row>
    <row r="1090" spans="7:8" ht="12.75">
      <c r="G1090" s="18"/>
      <c r="H1090" s="18"/>
    </row>
    <row r="1091" spans="7:8" ht="12.75">
      <c r="G1091" s="18"/>
      <c r="H1091" s="18"/>
    </row>
    <row r="1092" spans="7:8" ht="12.75">
      <c r="G1092" s="18"/>
      <c r="H1092" s="18"/>
    </row>
    <row r="1093" spans="7:8" ht="12.75">
      <c r="G1093" s="18"/>
      <c r="H1093" s="18"/>
    </row>
    <row r="1094" spans="7:8" ht="12.75">
      <c r="G1094" s="18"/>
      <c r="H1094" s="18"/>
    </row>
    <row r="1095" spans="7:8" ht="12.75">
      <c r="G1095" s="18"/>
      <c r="H1095" s="18"/>
    </row>
    <row r="1096" spans="7:8" ht="12.75">
      <c r="G1096" s="18"/>
      <c r="H1096" s="18"/>
    </row>
    <row r="1097" spans="7:8" ht="12.75">
      <c r="G1097" s="18"/>
      <c r="H1097" s="18"/>
    </row>
    <row r="1098" spans="7:8" ht="12.75">
      <c r="G1098" s="18"/>
      <c r="H1098" s="18"/>
    </row>
    <row r="1099" spans="7:8" ht="12.75">
      <c r="G1099" s="18"/>
      <c r="H1099" s="18"/>
    </row>
    <row r="1100" spans="7:8" ht="12.75">
      <c r="G1100" s="18"/>
      <c r="H1100" s="18"/>
    </row>
    <row r="1101" spans="7:8" ht="12.75">
      <c r="G1101" s="18"/>
      <c r="H1101" s="18"/>
    </row>
    <row r="1102" spans="7:8" ht="12.75">
      <c r="G1102" s="18"/>
      <c r="H1102" s="18"/>
    </row>
    <row r="1103" spans="7:8" ht="12.75">
      <c r="G1103" s="18"/>
      <c r="H1103" s="18"/>
    </row>
    <row r="1104" spans="7:8" ht="12.75">
      <c r="G1104" s="18"/>
      <c r="H1104" s="18"/>
    </row>
    <row r="1105" spans="7:8" ht="12.75">
      <c r="G1105" s="18"/>
      <c r="H1105" s="18"/>
    </row>
    <row r="1106" spans="7:8" ht="12.75">
      <c r="G1106" s="18"/>
      <c r="H1106" s="18"/>
    </row>
    <row r="1107" spans="7:8" ht="12.75">
      <c r="G1107" s="18"/>
      <c r="H1107" s="18"/>
    </row>
    <row r="1108" spans="7:8" ht="12.75">
      <c r="G1108" s="18"/>
      <c r="H1108" s="18"/>
    </row>
    <row r="1109" spans="7:8" ht="12.75">
      <c r="G1109" s="18"/>
      <c r="H1109" s="18"/>
    </row>
    <row r="1110" spans="7:8" ht="12.75">
      <c r="G1110" s="18"/>
      <c r="H1110" s="18"/>
    </row>
    <row r="1111" spans="7:8" ht="12.75">
      <c r="G1111" s="18"/>
      <c r="H1111" s="18"/>
    </row>
    <row r="1112" spans="7:8" ht="12.75">
      <c r="G1112" s="18"/>
      <c r="H1112" s="18"/>
    </row>
    <row r="1113" spans="7:8" ht="12.75">
      <c r="G1113" s="18"/>
      <c r="H1113" s="18"/>
    </row>
    <row r="1114" spans="7:8" ht="12.75">
      <c r="G1114" s="18"/>
      <c r="H1114" s="18"/>
    </row>
    <row r="1115" spans="7:8" ht="12.75">
      <c r="G1115" s="18"/>
      <c r="H1115" s="18"/>
    </row>
    <row r="1116" spans="7:8" ht="12.75">
      <c r="G1116" s="18"/>
      <c r="H1116" s="18"/>
    </row>
    <row r="1117" spans="7:8" ht="12.75">
      <c r="G1117" s="18"/>
      <c r="H1117" s="18"/>
    </row>
    <row r="1118" spans="7:8" ht="12.75">
      <c r="G1118" s="18"/>
      <c r="H1118" s="18"/>
    </row>
    <row r="1119" spans="7:8" ht="12.75">
      <c r="G1119" s="18"/>
      <c r="H1119" s="18"/>
    </row>
    <row r="1120" spans="7:8" ht="12.75">
      <c r="G1120" s="18"/>
      <c r="H1120" s="18"/>
    </row>
    <row r="1121" spans="7:8" ht="12.75">
      <c r="G1121" s="18"/>
      <c r="H1121" s="18"/>
    </row>
    <row r="1122" spans="7:8" ht="12.75">
      <c r="G1122" s="18"/>
      <c r="H1122" s="18"/>
    </row>
    <row r="1123" spans="7:8" ht="12.75">
      <c r="G1123" s="18"/>
      <c r="H1123" s="18"/>
    </row>
    <row r="1124" spans="7:8" ht="12.75">
      <c r="G1124" s="18"/>
      <c r="H1124" s="18"/>
    </row>
    <row r="1125" spans="7:8" ht="12.75">
      <c r="G1125" s="18"/>
      <c r="H1125" s="18"/>
    </row>
    <row r="1126" spans="7:8" ht="12.75">
      <c r="G1126" s="18"/>
      <c r="H1126" s="18"/>
    </row>
    <row r="1127" spans="7:8" ht="12.75">
      <c r="G1127" s="18"/>
      <c r="H1127" s="18"/>
    </row>
    <row r="1128" spans="7:8" ht="12.75">
      <c r="G1128" s="18"/>
      <c r="H1128" s="18"/>
    </row>
    <row r="1129" spans="7:8" ht="12.75">
      <c r="G1129" s="18"/>
      <c r="H1129" s="18"/>
    </row>
    <row r="1130" spans="7:8" ht="12.75">
      <c r="G1130" s="18"/>
      <c r="H1130" s="18"/>
    </row>
    <row r="1131" spans="7:8" ht="12.75">
      <c r="G1131" s="18"/>
      <c r="H1131" s="18"/>
    </row>
    <row r="1132" spans="7:8" ht="12.75">
      <c r="G1132" s="18"/>
      <c r="H1132" s="18"/>
    </row>
    <row r="1133" spans="7:8" ht="12.75">
      <c r="G1133" s="18"/>
      <c r="H1133" s="18"/>
    </row>
    <row r="1134" spans="7:8" ht="12.75">
      <c r="G1134" s="18"/>
      <c r="H1134" s="18"/>
    </row>
    <row r="1135" spans="7:8" ht="12.75">
      <c r="G1135" s="18"/>
      <c r="H1135" s="18"/>
    </row>
    <row r="1136" spans="7:8" ht="12.75">
      <c r="G1136" s="18"/>
      <c r="H1136" s="18"/>
    </row>
    <row r="1137" spans="7:8" ht="12.75">
      <c r="G1137" s="18"/>
      <c r="H1137" s="18"/>
    </row>
    <row r="1138" spans="7:8" ht="12.75">
      <c r="G1138" s="18"/>
      <c r="H1138" s="18"/>
    </row>
    <row r="1139" spans="7:8" ht="12.75">
      <c r="G1139" s="18"/>
      <c r="H1139" s="18"/>
    </row>
    <row r="1140" spans="7:8" ht="12.75">
      <c r="G1140" s="18"/>
      <c r="H1140" s="18"/>
    </row>
    <row r="1141" spans="7:8" ht="12.75">
      <c r="G1141" s="18"/>
      <c r="H1141" s="18"/>
    </row>
    <row r="1142" spans="7:8" ht="12.75">
      <c r="G1142" s="18"/>
      <c r="H1142" s="18"/>
    </row>
    <row r="1143" spans="7:8" ht="12.75">
      <c r="G1143" s="18"/>
      <c r="H1143" s="18"/>
    </row>
    <row r="1144" spans="7:8" ht="12.75">
      <c r="G1144" s="18"/>
      <c r="H1144" s="18"/>
    </row>
    <row r="1145" spans="7:8" ht="12.75">
      <c r="G1145" s="18"/>
      <c r="H1145" s="18"/>
    </row>
    <row r="1146" spans="7:8" ht="12.75">
      <c r="G1146" s="18"/>
      <c r="H1146" s="18"/>
    </row>
    <row r="1147" spans="7:8" ht="12.75">
      <c r="G1147" s="18"/>
      <c r="H1147" s="18"/>
    </row>
    <row r="1148" spans="7:8" ht="12.75">
      <c r="G1148" s="18"/>
      <c r="H1148" s="18"/>
    </row>
    <row r="1149" spans="7:8" ht="12.75">
      <c r="G1149" s="18"/>
      <c r="H1149" s="18"/>
    </row>
    <row r="1150" spans="7:8" ht="12.75">
      <c r="G1150" s="18"/>
      <c r="H1150" s="18"/>
    </row>
    <row r="1151" spans="7:8" ht="12.75">
      <c r="G1151" s="18"/>
      <c r="H1151" s="18"/>
    </row>
    <row r="1152" spans="7:8" ht="12.75">
      <c r="G1152" s="18"/>
      <c r="H1152" s="18"/>
    </row>
    <row r="1153" spans="7:8" ht="12.75">
      <c r="G1153" s="18"/>
      <c r="H1153" s="18"/>
    </row>
    <row r="1154" spans="7:8" ht="12.75">
      <c r="G1154" s="18"/>
      <c r="H1154" s="18"/>
    </row>
    <row r="1155" spans="7:8" ht="12.75">
      <c r="G1155" s="18"/>
      <c r="H1155" s="18"/>
    </row>
    <row r="1156" spans="7:8" ht="12.75">
      <c r="G1156" s="18"/>
      <c r="H1156" s="18"/>
    </row>
    <row r="1157" spans="7:8" ht="12.75">
      <c r="G1157" s="18"/>
      <c r="H1157" s="18"/>
    </row>
    <row r="1158" spans="7:8" ht="12.75">
      <c r="G1158" s="18"/>
      <c r="H1158" s="18"/>
    </row>
    <row r="1159" spans="7:8" ht="12.75">
      <c r="G1159" s="18"/>
      <c r="H1159" s="18"/>
    </row>
    <row r="1160" spans="7:8" ht="12.75">
      <c r="G1160" s="18"/>
      <c r="H1160" s="18"/>
    </row>
    <row r="1161" spans="7:8" ht="12.75">
      <c r="G1161" s="18"/>
      <c r="H1161" s="18"/>
    </row>
    <row r="1162" spans="7:8" ht="12.75">
      <c r="G1162" s="18"/>
      <c r="H1162" s="18"/>
    </row>
    <row r="1163" spans="7:8" ht="12.75">
      <c r="G1163" s="18"/>
      <c r="H1163" s="18"/>
    </row>
    <row r="1164" spans="7:8" ht="12.75">
      <c r="G1164" s="18"/>
      <c r="H1164" s="18"/>
    </row>
    <row r="1165" spans="7:8" ht="12.75">
      <c r="G1165" s="18"/>
      <c r="H1165" s="18"/>
    </row>
    <row r="1166" spans="7:8" ht="12.75">
      <c r="G1166" s="18"/>
      <c r="H1166" s="18"/>
    </row>
    <row r="1167" spans="7:8" ht="12.75">
      <c r="G1167" s="18"/>
      <c r="H1167" s="18"/>
    </row>
    <row r="1168" spans="7:8" ht="12.75">
      <c r="G1168" s="18"/>
      <c r="H1168" s="18"/>
    </row>
    <row r="1169" spans="7:8" ht="12.75">
      <c r="G1169" s="18"/>
      <c r="H1169" s="18"/>
    </row>
    <row r="1170" spans="7:8" ht="12.75">
      <c r="G1170" s="18"/>
      <c r="H1170" s="18"/>
    </row>
    <row r="1171" spans="7:8" ht="12.75">
      <c r="G1171" s="18"/>
      <c r="H1171" s="18"/>
    </row>
    <row r="1172" spans="7:8" ht="12.75">
      <c r="G1172" s="18"/>
      <c r="H1172" s="18"/>
    </row>
    <row r="1173" spans="7:8" ht="12.75">
      <c r="G1173" s="18"/>
      <c r="H1173" s="18"/>
    </row>
    <row r="1174" spans="7:8" ht="12.75">
      <c r="G1174" s="18"/>
      <c r="H1174" s="18"/>
    </row>
    <row r="1175" spans="7:8" ht="12.75">
      <c r="G1175" s="18"/>
      <c r="H1175" s="18"/>
    </row>
    <row r="1176" spans="7:8" ht="12.75">
      <c r="G1176" s="18"/>
      <c r="H1176" s="18"/>
    </row>
    <row r="1177" spans="7:8" ht="12.75">
      <c r="G1177" s="18"/>
      <c r="H1177" s="18"/>
    </row>
    <row r="1178" spans="7:8" ht="12.75">
      <c r="G1178" s="18"/>
      <c r="H1178" s="18"/>
    </row>
    <row r="1179" spans="7:8" ht="12.75">
      <c r="G1179" s="18"/>
      <c r="H1179" s="18"/>
    </row>
    <row r="1180" spans="7:8" ht="12.75">
      <c r="G1180" s="18"/>
      <c r="H1180" s="18"/>
    </row>
    <row r="1181" spans="7:8" ht="12.75">
      <c r="G1181" s="18"/>
      <c r="H1181" s="18"/>
    </row>
    <row r="1182" spans="7:8" ht="12.75">
      <c r="G1182" s="18"/>
      <c r="H1182" s="18"/>
    </row>
    <row r="1183" spans="7:8" ht="12.75">
      <c r="G1183" s="18"/>
      <c r="H1183" s="18"/>
    </row>
    <row r="1184" spans="7:8" ht="12.75">
      <c r="G1184" s="18"/>
      <c r="H1184" s="18"/>
    </row>
    <row r="1185" spans="7:8" ht="12.75">
      <c r="G1185" s="18"/>
      <c r="H1185" s="18"/>
    </row>
    <row r="1186" spans="7:8" ht="12.75">
      <c r="G1186" s="18"/>
      <c r="H1186" s="18"/>
    </row>
    <row r="1187" spans="7:8" ht="12.75">
      <c r="G1187" s="18"/>
      <c r="H1187" s="18"/>
    </row>
    <row r="1188" spans="7:8" ht="12.75">
      <c r="G1188" s="18"/>
      <c r="H1188" s="18"/>
    </row>
    <row r="1189" spans="7:8" ht="12.75">
      <c r="G1189" s="18"/>
      <c r="H1189" s="18"/>
    </row>
    <row r="1190" spans="7:8" ht="12.75">
      <c r="G1190" s="18"/>
      <c r="H1190" s="18"/>
    </row>
    <row r="1191" spans="7:8" ht="12.75">
      <c r="G1191" s="18"/>
      <c r="H1191" s="18"/>
    </row>
    <row r="1192" spans="7:8" ht="12.75">
      <c r="G1192" s="18"/>
      <c r="H1192" s="18"/>
    </row>
    <row r="1193" spans="7:8" ht="12.75">
      <c r="G1193" s="18"/>
      <c r="H1193" s="18"/>
    </row>
    <row r="1194" spans="7:8" ht="12.75">
      <c r="G1194" s="18"/>
      <c r="H1194" s="18"/>
    </row>
    <row r="1195" spans="7:8" ht="12.75">
      <c r="G1195" s="18"/>
      <c r="H1195" s="18"/>
    </row>
    <row r="1196" spans="7:8" ht="12.75">
      <c r="G1196" s="18"/>
      <c r="H1196" s="18"/>
    </row>
    <row r="1197" spans="7:8" ht="12.75">
      <c r="G1197" s="18"/>
      <c r="H1197" s="18"/>
    </row>
    <row r="1198" spans="7:8" ht="12.75">
      <c r="G1198" s="18"/>
      <c r="H1198" s="18"/>
    </row>
    <row r="1199" spans="7:8" ht="12.75">
      <c r="G1199" s="18"/>
      <c r="H1199" s="18"/>
    </row>
    <row r="1200" spans="7:8" ht="12.75">
      <c r="G1200" s="18"/>
      <c r="H1200" s="18"/>
    </row>
    <row r="1201" spans="7:8" ht="12.75">
      <c r="G1201" s="18"/>
      <c r="H1201" s="18"/>
    </row>
    <row r="1202" spans="7:8" ht="12.75">
      <c r="G1202" s="18"/>
      <c r="H1202" s="18"/>
    </row>
    <row r="1203" spans="7:8" ht="12.75">
      <c r="G1203" s="18"/>
      <c r="H1203" s="18"/>
    </row>
    <row r="1204" spans="7:8" ht="12.75">
      <c r="G1204" s="18"/>
      <c r="H1204" s="18"/>
    </row>
    <row r="1205" spans="7:8" ht="12.75">
      <c r="G1205" s="18"/>
      <c r="H1205" s="18"/>
    </row>
    <row r="1206" spans="7:8" ht="12.75">
      <c r="G1206" s="18"/>
      <c r="H1206" s="18"/>
    </row>
    <row r="1207" spans="7:8" ht="12.75">
      <c r="G1207" s="18"/>
      <c r="H1207" s="18"/>
    </row>
    <row r="1208" spans="7:8" ht="12.75">
      <c r="G1208" s="18"/>
      <c r="H1208" s="18"/>
    </row>
    <row r="1209" spans="7:8" ht="12.75">
      <c r="G1209" s="18"/>
      <c r="H1209" s="18"/>
    </row>
    <row r="1210" spans="7:8" ht="12.75">
      <c r="G1210" s="18"/>
      <c r="H1210" s="18"/>
    </row>
    <row r="1211" spans="7:8" ht="12.75">
      <c r="G1211" s="18"/>
      <c r="H1211" s="18"/>
    </row>
    <row r="1212" spans="7:8" ht="12.75">
      <c r="G1212" s="18"/>
      <c r="H1212" s="18"/>
    </row>
    <row r="1213" spans="7:8" ht="12.75">
      <c r="G1213" s="18"/>
      <c r="H1213" s="18"/>
    </row>
    <row r="1214" spans="7:8" ht="12.75">
      <c r="G1214" s="18"/>
      <c r="H1214" s="18"/>
    </row>
    <row r="1215" spans="7:8" ht="12.75">
      <c r="G1215" s="18"/>
      <c r="H1215" s="18"/>
    </row>
    <row r="1216" spans="7:8" ht="12.75">
      <c r="G1216" s="18"/>
      <c r="H1216" s="18"/>
    </row>
    <row r="1217" spans="7:8" ht="12.75">
      <c r="G1217" s="18"/>
      <c r="H1217" s="18"/>
    </row>
    <row r="1218" spans="7:8" ht="12.75">
      <c r="G1218" s="18"/>
      <c r="H1218" s="18"/>
    </row>
    <row r="1219" spans="7:8" ht="12.75">
      <c r="G1219" s="18"/>
      <c r="H1219" s="18"/>
    </row>
    <row r="1220" spans="7:8" ht="12.75">
      <c r="G1220" s="18"/>
      <c r="H1220" s="18"/>
    </row>
    <row r="1221" spans="7:8" ht="12.75">
      <c r="G1221" s="18"/>
      <c r="H1221" s="18"/>
    </row>
    <row r="1222" spans="7:8" ht="12.75">
      <c r="G1222" s="18"/>
      <c r="H1222" s="18"/>
    </row>
    <row r="1223" spans="7:8" ht="12.75">
      <c r="G1223" s="18"/>
      <c r="H1223" s="18"/>
    </row>
    <row r="1224" spans="7:8" ht="12.75">
      <c r="G1224" s="18"/>
      <c r="H1224" s="18"/>
    </row>
    <row r="1225" spans="7:8" ht="12.75">
      <c r="G1225" s="18"/>
      <c r="H1225" s="18"/>
    </row>
    <row r="1226" spans="7:8" ht="12.75">
      <c r="G1226" s="18"/>
      <c r="H1226" s="18"/>
    </row>
    <row r="1227" spans="7:8" ht="12.75">
      <c r="G1227" s="18"/>
      <c r="H1227" s="18"/>
    </row>
    <row r="1228" spans="7:8" ht="12.75">
      <c r="G1228" s="18"/>
      <c r="H1228" s="18"/>
    </row>
    <row r="1229" spans="7:8" ht="12.75">
      <c r="G1229" s="18"/>
      <c r="H1229" s="18"/>
    </row>
    <row r="1230" spans="7:8" ht="12.75">
      <c r="G1230" s="18"/>
      <c r="H1230" s="18"/>
    </row>
    <row r="1231" spans="7:8" ht="12.75">
      <c r="G1231" s="18"/>
      <c r="H1231" s="18"/>
    </row>
    <row r="1232" spans="7:8" ht="12.75">
      <c r="G1232" s="18"/>
      <c r="H1232" s="18"/>
    </row>
    <row r="1233" spans="7:8" ht="12.75">
      <c r="G1233" s="18"/>
      <c r="H1233" s="18"/>
    </row>
    <row r="1234" spans="7:8" ht="12.75">
      <c r="G1234" s="18"/>
      <c r="H1234" s="18"/>
    </row>
    <row r="1235" spans="7:8" ht="12.75">
      <c r="G1235" s="18"/>
      <c r="H1235" s="18"/>
    </row>
    <row r="1236" spans="7:8" ht="12.75">
      <c r="G1236" s="18"/>
      <c r="H1236" s="18"/>
    </row>
    <row r="1237" spans="7:8" ht="12.75">
      <c r="G1237" s="18"/>
      <c r="H1237" s="18"/>
    </row>
    <row r="1238" spans="7:8" ht="12.75">
      <c r="G1238" s="18"/>
      <c r="H1238" s="18"/>
    </row>
    <row r="1239" spans="7:8" ht="12.75">
      <c r="G1239" s="18"/>
      <c r="H1239" s="18"/>
    </row>
    <row r="1240" spans="7:8" ht="12.75">
      <c r="G1240" s="18"/>
      <c r="H1240" s="18"/>
    </row>
    <row r="1241" spans="7:8" ht="12.75">
      <c r="G1241" s="18"/>
      <c r="H1241" s="18"/>
    </row>
    <row r="1242" spans="7:8" ht="12.75">
      <c r="G1242" s="18"/>
      <c r="H1242" s="18"/>
    </row>
    <row r="1243" spans="7:8" ht="12.75">
      <c r="G1243" s="18"/>
      <c r="H1243" s="18"/>
    </row>
    <row r="1244" spans="7:8" ht="12.75">
      <c r="G1244" s="18"/>
      <c r="H1244" s="18"/>
    </row>
    <row r="1245" spans="7:8" ht="12.75">
      <c r="G1245" s="18"/>
      <c r="H1245" s="18"/>
    </row>
    <row r="1246" spans="7:8" ht="12.75">
      <c r="G1246" s="18"/>
      <c r="H1246" s="18"/>
    </row>
    <row r="1247" spans="7:8" ht="12.75">
      <c r="G1247" s="18"/>
      <c r="H1247" s="18"/>
    </row>
    <row r="1248" spans="7:8" ht="12.75">
      <c r="G1248" s="18"/>
      <c r="H1248" s="18"/>
    </row>
    <row r="1249" spans="7:8" ht="12.75">
      <c r="G1249" s="18"/>
      <c r="H1249" s="18"/>
    </row>
    <row r="1250" spans="7:8" ht="12.75">
      <c r="G1250" s="18"/>
      <c r="H1250" s="18"/>
    </row>
    <row r="1251" spans="7:8" ht="12.75">
      <c r="G1251" s="18"/>
      <c r="H1251" s="18"/>
    </row>
    <row r="1252" spans="7:8" ht="12.75">
      <c r="G1252" s="18"/>
      <c r="H1252" s="18"/>
    </row>
    <row r="1253" spans="7:8" ht="12.75">
      <c r="G1253" s="18"/>
      <c r="H1253" s="18"/>
    </row>
    <row r="1254" spans="7:8" ht="12.75">
      <c r="G1254" s="18"/>
      <c r="H1254" s="18"/>
    </row>
    <row r="1255" spans="7:8" ht="12.75">
      <c r="G1255" s="18"/>
      <c r="H1255" s="18"/>
    </row>
    <row r="1256" spans="7:8" ht="12.75">
      <c r="G1256" s="18"/>
      <c r="H1256" s="18"/>
    </row>
    <row r="1257" spans="7:8" ht="12.75">
      <c r="G1257" s="18"/>
      <c r="H1257" s="18"/>
    </row>
    <row r="1258" spans="7:8" ht="12.75">
      <c r="G1258" s="18"/>
      <c r="H1258" s="18"/>
    </row>
    <row r="1259" spans="7:8" ht="12.75">
      <c r="G1259" s="18"/>
      <c r="H1259" s="18"/>
    </row>
    <row r="1260" spans="7:8" ht="12.75">
      <c r="G1260" s="18"/>
      <c r="H1260" s="18"/>
    </row>
    <row r="1261" spans="7:8" ht="12.75">
      <c r="G1261" s="18"/>
      <c r="H1261" s="18"/>
    </row>
    <row r="1262" spans="7:8" ht="12.75">
      <c r="G1262" s="18"/>
      <c r="H1262" s="18"/>
    </row>
    <row r="1263" spans="7:8" ht="12.75">
      <c r="G1263" s="18"/>
      <c r="H1263" s="18"/>
    </row>
    <row r="1264" spans="7:8" ht="12.75">
      <c r="G1264" s="18"/>
      <c r="H1264" s="18"/>
    </row>
    <row r="1265" spans="7:8" ht="12.75">
      <c r="G1265" s="18"/>
      <c r="H1265" s="18"/>
    </row>
    <row r="1266" spans="7:8" ht="12.75">
      <c r="G1266" s="18"/>
      <c r="H1266" s="18"/>
    </row>
    <row r="1267" spans="7:8" ht="12.75">
      <c r="G1267" s="18"/>
      <c r="H1267" s="18"/>
    </row>
    <row r="1268" spans="7:8" ht="12.75">
      <c r="G1268" s="18"/>
      <c r="H1268" s="18"/>
    </row>
    <row r="1269" spans="7:8" ht="12.75">
      <c r="G1269" s="18"/>
      <c r="H1269" s="18"/>
    </row>
    <row r="1270" spans="7:8" ht="12.75">
      <c r="G1270" s="18"/>
      <c r="H1270" s="18"/>
    </row>
    <row r="1271" spans="7:8" ht="12.75">
      <c r="G1271" s="18"/>
      <c r="H1271" s="18"/>
    </row>
    <row r="1272" spans="7:8" ht="12.75">
      <c r="G1272" s="18"/>
      <c r="H1272" s="18"/>
    </row>
    <row r="1273" spans="7:8" ht="12.75">
      <c r="G1273" s="18"/>
      <c r="H1273" s="18"/>
    </row>
    <row r="1274" spans="7:8" ht="12.75">
      <c r="G1274" s="18"/>
      <c r="H1274" s="18"/>
    </row>
    <row r="1275" spans="7:8" ht="12.75">
      <c r="G1275" s="18"/>
      <c r="H1275" s="18"/>
    </row>
    <row r="1276" spans="7:8" ht="12.75">
      <c r="G1276" s="18"/>
      <c r="H1276" s="18"/>
    </row>
    <row r="1277" spans="7:8" ht="12.75">
      <c r="G1277" s="18"/>
      <c r="H1277" s="18"/>
    </row>
    <row r="1278" spans="7:8" ht="12.75">
      <c r="G1278" s="18"/>
      <c r="H1278" s="18"/>
    </row>
    <row r="1279" spans="7:8" ht="12.75">
      <c r="G1279" s="18"/>
      <c r="H1279" s="18"/>
    </row>
    <row r="1280" spans="7:8" ht="12.75">
      <c r="G1280" s="18"/>
      <c r="H1280" s="18"/>
    </row>
    <row r="1281" spans="7:8" ht="12.75">
      <c r="G1281" s="18"/>
      <c r="H1281" s="18"/>
    </row>
    <row r="1282" spans="7:8" ht="12.75">
      <c r="G1282" s="18"/>
      <c r="H1282" s="18"/>
    </row>
    <row r="1283" spans="7:8" ht="12.75">
      <c r="G1283" s="18"/>
      <c r="H1283" s="18"/>
    </row>
    <row r="1284" spans="7:8" ht="12.75">
      <c r="G1284" s="18"/>
      <c r="H1284" s="18"/>
    </row>
    <row r="1285" spans="7:8" ht="12.75">
      <c r="G1285" s="18"/>
      <c r="H1285" s="18"/>
    </row>
    <row r="1286" spans="7:8" ht="12.75">
      <c r="G1286" s="18"/>
      <c r="H1286" s="18"/>
    </row>
    <row r="1287" spans="7:8" ht="12.75">
      <c r="G1287" s="18"/>
      <c r="H1287" s="18"/>
    </row>
    <row r="1288" spans="7:8" ht="12.75">
      <c r="G1288" s="18"/>
      <c r="H1288" s="18"/>
    </row>
    <row r="1289" spans="7:8" ht="12.75">
      <c r="G1289" s="18"/>
      <c r="H1289" s="18"/>
    </row>
    <row r="1290" spans="7:8" ht="12.75">
      <c r="G1290" s="18"/>
      <c r="H1290" s="18"/>
    </row>
    <row r="1291" spans="7:8" ht="12.75">
      <c r="G1291" s="18"/>
      <c r="H1291" s="18"/>
    </row>
    <row r="1292" spans="7:8" ht="12.75">
      <c r="G1292" s="18"/>
      <c r="H1292" s="18"/>
    </row>
    <row r="1293" spans="7:8" ht="12.75">
      <c r="G1293" s="18"/>
      <c r="H1293" s="18"/>
    </row>
    <row r="1294" spans="7:8" ht="12.75">
      <c r="G1294" s="18"/>
      <c r="H1294" s="18"/>
    </row>
    <row r="1295" spans="7:8" ht="12.75">
      <c r="G1295" s="18"/>
      <c r="H1295" s="18"/>
    </row>
    <row r="1296" spans="7:8" ht="12.75">
      <c r="G1296" s="18"/>
      <c r="H1296" s="18"/>
    </row>
    <row r="1297" spans="7:8" ht="12.75">
      <c r="G1297" s="18"/>
      <c r="H1297" s="18"/>
    </row>
    <row r="1298" spans="7:8" ht="12.75">
      <c r="G1298" s="18"/>
      <c r="H1298" s="18"/>
    </row>
    <row r="1299" spans="7:8" ht="12.75">
      <c r="G1299" s="18"/>
      <c r="H1299" s="18"/>
    </row>
    <row r="1300" spans="7:8" ht="12.75">
      <c r="G1300" s="18"/>
      <c r="H1300" s="18"/>
    </row>
    <row r="1301" spans="7:8" ht="12.75">
      <c r="G1301" s="18"/>
      <c r="H1301" s="18"/>
    </row>
    <row r="1302" spans="7:8" ht="12.75">
      <c r="G1302" s="18"/>
      <c r="H1302" s="18"/>
    </row>
    <row r="1303" spans="7:8" ht="12.75">
      <c r="G1303" s="18"/>
      <c r="H1303" s="18"/>
    </row>
    <row r="1304" spans="7:8" ht="12.75">
      <c r="G1304" s="18"/>
      <c r="H1304" s="18"/>
    </row>
    <row r="1305" spans="7:8" ht="12.75">
      <c r="G1305" s="18"/>
      <c r="H1305" s="18"/>
    </row>
    <row r="1306" spans="7:8" ht="12.75">
      <c r="G1306" s="18"/>
      <c r="H1306" s="18"/>
    </row>
    <row r="1307" spans="7:8" ht="12.75">
      <c r="G1307" s="18"/>
      <c r="H1307" s="18"/>
    </row>
    <row r="1308" spans="7:8" ht="12.75">
      <c r="G1308" s="18"/>
      <c r="H1308" s="18"/>
    </row>
    <row r="1309" spans="7:8" ht="12.75">
      <c r="G1309" s="18"/>
      <c r="H1309" s="18"/>
    </row>
    <row r="1310" spans="7:8" ht="12.75">
      <c r="G1310" s="18"/>
      <c r="H1310" s="18"/>
    </row>
    <row r="1311" spans="7:8" ht="12.75">
      <c r="G1311" s="18"/>
      <c r="H1311" s="18"/>
    </row>
    <row r="1312" spans="7:8" ht="12.75">
      <c r="G1312" s="18"/>
      <c r="H1312" s="18"/>
    </row>
    <row r="1313" spans="7:8" ht="12.75">
      <c r="G1313" s="18"/>
      <c r="H1313" s="18"/>
    </row>
    <row r="1314" spans="7:8" ht="12.75">
      <c r="G1314" s="18"/>
      <c r="H1314" s="18"/>
    </row>
    <row r="1315" spans="7:8" ht="12.75">
      <c r="G1315" s="18"/>
      <c r="H1315" s="18"/>
    </row>
    <row r="1316" spans="7:8" ht="12.75">
      <c r="G1316" s="18"/>
      <c r="H1316" s="18"/>
    </row>
    <row r="1317" spans="7:8" ht="12.75">
      <c r="G1317" s="18"/>
      <c r="H1317" s="18"/>
    </row>
    <row r="1318" spans="7:8" ht="12.75">
      <c r="G1318" s="18"/>
      <c r="H1318" s="18"/>
    </row>
    <row r="1319" spans="7:8" ht="12.75">
      <c r="G1319" s="18"/>
      <c r="H1319" s="18"/>
    </row>
    <row r="1320" spans="7:8" ht="12.75">
      <c r="G1320" s="18"/>
      <c r="H1320" s="18"/>
    </row>
    <row r="1321" spans="7:8" ht="12.75">
      <c r="G1321" s="18"/>
      <c r="H1321" s="18"/>
    </row>
    <row r="1322" spans="7:8" ht="12.75">
      <c r="G1322" s="18"/>
      <c r="H1322" s="18"/>
    </row>
    <row r="1323" spans="7:8" ht="12.75">
      <c r="G1323" s="18"/>
      <c r="H1323" s="18"/>
    </row>
    <row r="1324" spans="7:8" ht="12.75">
      <c r="G1324" s="18"/>
      <c r="H1324" s="18"/>
    </row>
    <row r="1325" spans="7:8" ht="12.75">
      <c r="G1325" s="18"/>
      <c r="H1325" s="18"/>
    </row>
    <row r="1326" spans="7:8" ht="12.75">
      <c r="G1326" s="18"/>
      <c r="H1326" s="18"/>
    </row>
    <row r="1327" spans="7:8" ht="12.75">
      <c r="G1327" s="18"/>
      <c r="H1327" s="18"/>
    </row>
    <row r="1328" spans="7:8" ht="12.75">
      <c r="G1328" s="18"/>
      <c r="H1328" s="18"/>
    </row>
    <row r="1329" spans="7:8" ht="12.75">
      <c r="G1329" s="18"/>
      <c r="H1329" s="18"/>
    </row>
    <row r="1330" spans="7:8" ht="12.75">
      <c r="G1330" s="18"/>
      <c r="H1330" s="18"/>
    </row>
    <row r="1331" spans="7:8" ht="12.75">
      <c r="G1331" s="18"/>
      <c r="H1331" s="18"/>
    </row>
    <row r="1332" spans="7:8" ht="12.75">
      <c r="G1332" s="18"/>
      <c r="H1332" s="18"/>
    </row>
    <row r="1333" spans="7:8" ht="12.75">
      <c r="G1333" s="18"/>
      <c r="H1333" s="18"/>
    </row>
    <row r="1334" spans="7:8" ht="12.75">
      <c r="G1334" s="18"/>
      <c r="H1334" s="18"/>
    </row>
    <row r="1335" spans="7:8" ht="12.75">
      <c r="G1335" s="18"/>
      <c r="H1335" s="18"/>
    </row>
    <row r="1336" spans="7:8" ht="12.75">
      <c r="G1336" s="18"/>
      <c r="H1336" s="18"/>
    </row>
    <row r="1337" spans="7:8" ht="12.75">
      <c r="G1337" s="18"/>
      <c r="H1337" s="18"/>
    </row>
    <row r="1338" spans="7:8" ht="12.75">
      <c r="G1338" s="18"/>
      <c r="H1338" s="18"/>
    </row>
    <row r="1339" spans="7:8" ht="12.75">
      <c r="G1339" s="18"/>
      <c r="H1339" s="18"/>
    </row>
    <row r="1340" spans="7:8" ht="12.75">
      <c r="G1340" s="18"/>
      <c r="H1340" s="18"/>
    </row>
    <row r="1341" spans="7:8" ht="12.75">
      <c r="G1341" s="18"/>
      <c r="H1341" s="18"/>
    </row>
    <row r="1342" spans="7:8" ht="12.75">
      <c r="G1342" s="18"/>
      <c r="H1342" s="18"/>
    </row>
    <row r="1343" spans="7:8" ht="12.75">
      <c r="G1343" s="18"/>
      <c r="H1343" s="18"/>
    </row>
    <row r="1344" spans="7:8" ht="12.75">
      <c r="G1344" s="18"/>
      <c r="H1344" s="18"/>
    </row>
    <row r="1345" spans="7:8" ht="12.75">
      <c r="G1345" s="18"/>
      <c r="H1345" s="18"/>
    </row>
    <row r="1346" spans="7:8" ht="12.75">
      <c r="G1346" s="18"/>
      <c r="H1346" s="18"/>
    </row>
    <row r="1347" spans="7:8" ht="12.75">
      <c r="G1347" s="18"/>
      <c r="H1347" s="18"/>
    </row>
    <row r="1348" spans="7:8" ht="12.75">
      <c r="G1348" s="18"/>
      <c r="H1348" s="18"/>
    </row>
    <row r="1349" spans="7:8" ht="12.75">
      <c r="G1349" s="18"/>
      <c r="H1349" s="18"/>
    </row>
    <row r="1350" spans="7:8" ht="12.75">
      <c r="G1350" s="18"/>
      <c r="H1350" s="18"/>
    </row>
    <row r="1351" spans="7:8" ht="12.75">
      <c r="G1351" s="18"/>
      <c r="H1351" s="18"/>
    </row>
    <row r="1352" spans="7:8" ht="12.75">
      <c r="G1352" s="18"/>
      <c r="H1352" s="18"/>
    </row>
    <row r="1353" spans="7:8" ht="12.75">
      <c r="G1353" s="18"/>
      <c r="H1353" s="18"/>
    </row>
    <row r="1354" spans="7:8" ht="12.75">
      <c r="G1354" s="18"/>
      <c r="H1354" s="18"/>
    </row>
    <row r="1355" spans="7:8" ht="12.75">
      <c r="G1355" s="18"/>
      <c r="H1355" s="18"/>
    </row>
    <row r="1356" spans="7:8" ht="12.75">
      <c r="G1356" s="18"/>
      <c r="H1356" s="18"/>
    </row>
    <row r="1357" spans="7:8" ht="12.75">
      <c r="G1357" s="18"/>
      <c r="H1357" s="18"/>
    </row>
    <row r="1358" spans="7:8" ht="12.75">
      <c r="G1358" s="18"/>
      <c r="H1358" s="18"/>
    </row>
    <row r="1359" spans="7:8" ht="12.75">
      <c r="G1359" s="18"/>
      <c r="H1359" s="18"/>
    </row>
    <row r="1360" spans="7:8" ht="12.75">
      <c r="G1360" s="18"/>
      <c r="H1360" s="18"/>
    </row>
    <row r="1361" spans="7:8" ht="12.75">
      <c r="G1361" s="18"/>
      <c r="H1361" s="18"/>
    </row>
    <row r="1362" spans="7:8" ht="12.75">
      <c r="G1362" s="18"/>
      <c r="H1362" s="18"/>
    </row>
    <row r="1363" spans="7:8" ht="12.75">
      <c r="G1363" s="18"/>
      <c r="H1363" s="18"/>
    </row>
    <row r="1364" spans="7:8" ht="12.75">
      <c r="G1364" s="18"/>
      <c r="H1364" s="18"/>
    </row>
    <row r="1365" spans="7:8" ht="12.75">
      <c r="G1365" s="18"/>
      <c r="H1365" s="18"/>
    </row>
    <row r="1366" spans="7:8" ht="12.75">
      <c r="G1366" s="18"/>
      <c r="H1366" s="18"/>
    </row>
    <row r="1367" spans="7:8" ht="12.75">
      <c r="G1367" s="18"/>
      <c r="H1367" s="18"/>
    </row>
    <row r="1368" spans="7:8" ht="12.75">
      <c r="G1368" s="18"/>
      <c r="H1368" s="18"/>
    </row>
    <row r="1369" spans="7:8" ht="12.75">
      <c r="G1369" s="18"/>
      <c r="H1369" s="18"/>
    </row>
    <row r="1370" spans="7:8" ht="12.75">
      <c r="G1370" s="18"/>
      <c r="H1370" s="18"/>
    </row>
    <row r="1371" spans="7:8" ht="12.75">
      <c r="G1371" s="18"/>
      <c r="H1371" s="18"/>
    </row>
    <row r="1372" spans="7:8" ht="12.75">
      <c r="G1372" s="18"/>
      <c r="H1372" s="18"/>
    </row>
    <row r="1373" spans="7:8" ht="12.75">
      <c r="G1373" s="18"/>
      <c r="H1373" s="18"/>
    </row>
    <row r="1374" spans="7:8" ht="12.75">
      <c r="G1374" s="18"/>
      <c r="H1374" s="18"/>
    </row>
    <row r="1375" spans="7:8" ht="12.75">
      <c r="G1375" s="18"/>
      <c r="H1375" s="18"/>
    </row>
    <row r="1376" spans="7:8" ht="12.75">
      <c r="G1376" s="18"/>
      <c r="H1376" s="18"/>
    </row>
    <row r="1377" spans="7:8" ht="12.75">
      <c r="G1377" s="18"/>
      <c r="H1377" s="18"/>
    </row>
    <row r="1378" spans="7:8" ht="12.75">
      <c r="G1378" s="18"/>
      <c r="H1378" s="18"/>
    </row>
    <row r="1379" spans="7:8" ht="12.75">
      <c r="G1379" s="18"/>
      <c r="H1379" s="18"/>
    </row>
    <row r="1380" spans="7:8" ht="12.75">
      <c r="G1380" s="18"/>
      <c r="H1380" s="18"/>
    </row>
    <row r="1381" spans="7:8" ht="12.75">
      <c r="G1381" s="18"/>
      <c r="H1381" s="18"/>
    </row>
    <row r="1382" spans="7:8" ht="12.75">
      <c r="G1382" s="18"/>
      <c r="H1382" s="18"/>
    </row>
    <row r="1383" spans="7:8" ht="12.75">
      <c r="G1383" s="18"/>
      <c r="H1383" s="18"/>
    </row>
    <row r="1384" spans="7:8" ht="12.75">
      <c r="G1384" s="18"/>
      <c r="H1384" s="18"/>
    </row>
    <row r="1385" spans="7:8" ht="12.75">
      <c r="G1385" s="18"/>
      <c r="H1385" s="18"/>
    </row>
    <row r="1386" spans="7:8" ht="12.75">
      <c r="G1386" s="18"/>
      <c r="H1386" s="18"/>
    </row>
    <row r="1387" spans="7:8" ht="12.75">
      <c r="G1387" s="18"/>
      <c r="H1387" s="18"/>
    </row>
    <row r="1388" spans="7:8" ht="12.75">
      <c r="G1388" s="18"/>
      <c r="H1388" s="18"/>
    </row>
    <row r="1389" spans="7:8" ht="12.75">
      <c r="G1389" s="18"/>
      <c r="H1389" s="18"/>
    </row>
    <row r="1390" spans="7:8" ht="12.75">
      <c r="G1390" s="18"/>
      <c r="H1390" s="18"/>
    </row>
    <row r="1391" spans="7:8" ht="12.75">
      <c r="G1391" s="18"/>
      <c r="H1391" s="18"/>
    </row>
    <row r="1392" spans="7:8" ht="12.75">
      <c r="G1392" s="18"/>
      <c r="H1392" s="18"/>
    </row>
    <row r="1393" spans="7:8" ht="12.75">
      <c r="G1393" s="18"/>
      <c r="H1393" s="18"/>
    </row>
    <row r="1394" spans="7:8" ht="12.75">
      <c r="G1394" s="18"/>
      <c r="H1394" s="18"/>
    </row>
    <row r="1395" spans="7:8" ht="12.75">
      <c r="G1395" s="18"/>
      <c r="H1395" s="18"/>
    </row>
    <row r="1396" spans="7:8" ht="12.75">
      <c r="G1396" s="18"/>
      <c r="H1396" s="18"/>
    </row>
    <row r="1397" spans="7:8" ht="12.75">
      <c r="G1397" s="18"/>
      <c r="H1397" s="18"/>
    </row>
    <row r="1398" spans="7:8" ht="12.75">
      <c r="G1398" s="18"/>
      <c r="H1398" s="18"/>
    </row>
    <row r="1399" spans="7:8" ht="12.75">
      <c r="G1399" s="18"/>
      <c r="H1399" s="18"/>
    </row>
    <row r="1400" spans="7:8" ht="12.75">
      <c r="G1400" s="18"/>
      <c r="H1400" s="18"/>
    </row>
    <row r="1401" spans="7:8" ht="12.75">
      <c r="G1401" s="18"/>
      <c r="H1401" s="18"/>
    </row>
    <row r="1402" spans="7:8" ht="12.75">
      <c r="G1402" s="18"/>
      <c r="H1402" s="18"/>
    </row>
    <row r="1403" spans="7:8" ht="12.75">
      <c r="G1403" s="18"/>
      <c r="H1403" s="18"/>
    </row>
    <row r="1404" spans="7:8" ht="12.75">
      <c r="G1404" s="18"/>
      <c r="H1404" s="18"/>
    </row>
    <row r="1405" spans="7:8" ht="12.75">
      <c r="G1405" s="18"/>
      <c r="H1405" s="18"/>
    </row>
    <row r="1406" spans="7:8" ht="12.75">
      <c r="G1406" s="18"/>
      <c r="H1406" s="18"/>
    </row>
    <row r="1407" spans="7:8" ht="12.75">
      <c r="G1407" s="18"/>
      <c r="H1407" s="18"/>
    </row>
    <row r="1408" spans="7:8" ht="12.75">
      <c r="G1408" s="18"/>
      <c r="H1408" s="18"/>
    </row>
    <row r="1409" spans="7:8" ht="12.75">
      <c r="G1409" s="18"/>
      <c r="H1409" s="18"/>
    </row>
    <row r="1410" spans="7:8" ht="12.75">
      <c r="G1410" s="18"/>
      <c r="H1410" s="18"/>
    </row>
    <row r="1411" spans="7:8" ht="12.75">
      <c r="G1411" s="18"/>
      <c r="H1411" s="18"/>
    </row>
    <row r="1412" spans="7:8" ht="12.75">
      <c r="G1412" s="18"/>
      <c r="H1412" s="18"/>
    </row>
    <row r="1413" spans="7:8" ht="12.75">
      <c r="G1413" s="18"/>
      <c r="H1413" s="18"/>
    </row>
    <row r="1414" spans="7:8" ht="12.75">
      <c r="G1414" s="18"/>
      <c r="H1414" s="18"/>
    </row>
    <row r="1415" spans="7:8" ht="12.75">
      <c r="G1415" s="18"/>
      <c r="H1415" s="18"/>
    </row>
    <row r="1416" spans="7:8" ht="12.75">
      <c r="G1416" s="18"/>
      <c r="H1416" s="18"/>
    </row>
    <row r="1417" spans="7:8" ht="12.75">
      <c r="G1417" s="18"/>
      <c r="H1417" s="18"/>
    </row>
    <row r="1418" spans="7:8" ht="12.75">
      <c r="G1418" s="18"/>
      <c r="H1418" s="18"/>
    </row>
    <row r="1419" spans="7:8" ht="12.75">
      <c r="G1419" s="18"/>
      <c r="H1419" s="18"/>
    </row>
    <row r="1420" spans="7:8" ht="12.75">
      <c r="G1420" s="18"/>
      <c r="H1420" s="18"/>
    </row>
    <row r="1421" spans="7:8" ht="12.75">
      <c r="G1421" s="18"/>
      <c r="H1421" s="18"/>
    </row>
    <row r="1422" spans="7:8" ht="12.75">
      <c r="G1422" s="18"/>
      <c r="H1422" s="18"/>
    </row>
    <row r="1423" spans="7:8" ht="12.75">
      <c r="G1423" s="18"/>
      <c r="H1423" s="18"/>
    </row>
    <row r="1424" spans="7:8" ht="12.75">
      <c r="G1424" s="18"/>
      <c r="H1424" s="18"/>
    </row>
    <row r="1425" spans="7:8" ht="12.75">
      <c r="G1425" s="18"/>
      <c r="H1425" s="18"/>
    </row>
    <row r="1426" spans="7:8" ht="12.75">
      <c r="G1426" s="18"/>
      <c r="H1426" s="18"/>
    </row>
    <row r="1427" spans="7:8" ht="12.75">
      <c r="G1427" s="18"/>
      <c r="H1427" s="18"/>
    </row>
    <row r="1428" spans="7:8" ht="12.75">
      <c r="G1428" s="18"/>
      <c r="H1428" s="18"/>
    </row>
    <row r="1429" spans="7:8" ht="12.75">
      <c r="G1429" s="18"/>
      <c r="H1429" s="18"/>
    </row>
    <row r="1430" spans="7:8" ht="12.75">
      <c r="G1430" s="18"/>
      <c r="H1430" s="18"/>
    </row>
    <row r="1431" spans="7:8" ht="12.75">
      <c r="G1431" s="18"/>
      <c r="H1431" s="18"/>
    </row>
    <row r="1432" spans="7:8" ht="12.75">
      <c r="G1432" s="18"/>
      <c r="H1432" s="18"/>
    </row>
    <row r="1433" spans="7:8" ht="12.75">
      <c r="G1433" s="18"/>
      <c r="H1433" s="18"/>
    </row>
    <row r="1434" spans="7:8" ht="12.75">
      <c r="G1434" s="18"/>
      <c r="H1434" s="18"/>
    </row>
    <row r="1435" spans="7:8" ht="12.75">
      <c r="G1435" s="18"/>
      <c r="H1435" s="18"/>
    </row>
    <row r="1436" spans="7:8" ht="12.75">
      <c r="G1436" s="18"/>
      <c r="H1436" s="18"/>
    </row>
    <row r="1437" spans="7:8" ht="12.75">
      <c r="G1437" s="18"/>
      <c r="H1437" s="18"/>
    </row>
    <row r="1438" spans="7:8" ht="12.75">
      <c r="G1438" s="18"/>
      <c r="H1438" s="18"/>
    </row>
    <row r="1439" spans="7:8" ht="12.75">
      <c r="G1439" s="18"/>
      <c r="H1439" s="18"/>
    </row>
    <row r="1440" spans="7:8" ht="12.75">
      <c r="G1440" s="18"/>
      <c r="H1440" s="18"/>
    </row>
    <row r="1441" spans="7:8" ht="12.75">
      <c r="G1441" s="18"/>
      <c r="H1441" s="18"/>
    </row>
    <row r="1442" spans="7:8" ht="12.75">
      <c r="G1442" s="18"/>
      <c r="H1442" s="18"/>
    </row>
    <row r="1443" spans="7:8" ht="12.75">
      <c r="G1443" s="18"/>
      <c r="H1443" s="18"/>
    </row>
    <row r="1444" spans="7:8" ht="12.75">
      <c r="G1444" s="18"/>
      <c r="H1444" s="18"/>
    </row>
    <row r="1445" spans="7:8" ht="12.75">
      <c r="G1445" s="18"/>
      <c r="H1445" s="18"/>
    </row>
    <row r="1446" spans="7:8" ht="12.75">
      <c r="G1446" s="18"/>
      <c r="H1446" s="18"/>
    </row>
    <row r="1447" spans="7:8" ht="12.75">
      <c r="G1447" s="18"/>
      <c r="H1447" s="18"/>
    </row>
    <row r="1448" spans="7:8" ht="12.75">
      <c r="G1448" s="18"/>
      <c r="H1448" s="18"/>
    </row>
    <row r="1449" spans="7:8" ht="12.75">
      <c r="G1449" s="18"/>
      <c r="H1449" s="18"/>
    </row>
    <row r="1450" spans="7:8" ht="12.75">
      <c r="G1450" s="18"/>
      <c r="H1450" s="18"/>
    </row>
    <row r="1451" spans="7:8" ht="12.75">
      <c r="G1451" s="18"/>
      <c r="H1451" s="18"/>
    </row>
    <row r="1452" spans="7:8" ht="12.75">
      <c r="G1452" s="18"/>
      <c r="H1452" s="18"/>
    </row>
    <row r="1453" spans="7:8" ht="12.75">
      <c r="G1453" s="18"/>
      <c r="H1453" s="18"/>
    </row>
    <row r="1454" spans="7:8" ht="12.75">
      <c r="G1454" s="18"/>
      <c r="H1454" s="18"/>
    </row>
    <row r="1455" spans="7:8" ht="12.75">
      <c r="G1455" s="18"/>
      <c r="H1455" s="18"/>
    </row>
    <row r="1456" spans="7:8" ht="12.75">
      <c r="G1456" s="18"/>
      <c r="H1456" s="18"/>
    </row>
    <row r="1457" spans="7:8" ht="12.75">
      <c r="G1457" s="18"/>
      <c r="H1457" s="18"/>
    </row>
    <row r="1458" spans="7:8" ht="12.75">
      <c r="G1458" s="18"/>
      <c r="H1458" s="18"/>
    </row>
    <row r="1459" spans="7:8" ht="12.75">
      <c r="G1459" s="18"/>
      <c r="H1459" s="18"/>
    </row>
    <row r="1460" spans="7:8" ht="12.75">
      <c r="G1460" s="18"/>
      <c r="H1460" s="18"/>
    </row>
    <row r="1461" spans="7:8" ht="12.75">
      <c r="G1461" s="18"/>
      <c r="H1461" s="18"/>
    </row>
    <row r="1462" spans="7:8" ht="12.75">
      <c r="G1462" s="18"/>
      <c r="H1462" s="18"/>
    </row>
    <row r="1463" spans="7:8" ht="12.75">
      <c r="G1463" s="18"/>
      <c r="H1463" s="18"/>
    </row>
    <row r="1464" spans="7:8" ht="12.75">
      <c r="G1464" s="18"/>
      <c r="H1464" s="18"/>
    </row>
    <row r="1465" spans="7:8" ht="12.75">
      <c r="G1465" s="18"/>
      <c r="H1465" s="18"/>
    </row>
    <row r="1466" spans="7:8" ht="12.75">
      <c r="G1466" s="18"/>
      <c r="H1466" s="18"/>
    </row>
    <row r="1467" spans="7:8" ht="12.75">
      <c r="G1467" s="18"/>
      <c r="H1467" s="18"/>
    </row>
    <row r="1468" spans="7:8" ht="12.75">
      <c r="G1468" s="18"/>
      <c r="H1468" s="18"/>
    </row>
    <row r="1469" spans="7:8" ht="12.75">
      <c r="G1469" s="18"/>
      <c r="H1469" s="18"/>
    </row>
    <row r="1470" spans="7:8" ht="12.75">
      <c r="G1470" s="18"/>
      <c r="H1470" s="18"/>
    </row>
    <row r="1471" spans="7:8" ht="12.75">
      <c r="G1471" s="18"/>
      <c r="H1471" s="18"/>
    </row>
    <row r="1472" spans="7:8" ht="12.75">
      <c r="G1472" s="18"/>
      <c r="H1472" s="18"/>
    </row>
    <row r="1473" spans="7:8" ht="12.75">
      <c r="G1473" s="18"/>
      <c r="H1473" s="18"/>
    </row>
    <row r="1474" spans="7:8" ht="12.75">
      <c r="G1474" s="18"/>
      <c r="H1474" s="18"/>
    </row>
    <row r="1475" spans="7:8" ht="12.75">
      <c r="G1475" s="18"/>
      <c r="H1475" s="18"/>
    </row>
    <row r="1476" spans="7:8" ht="12.75">
      <c r="G1476" s="18"/>
      <c r="H1476" s="18"/>
    </row>
    <row r="1477" spans="7:8" ht="12.75">
      <c r="G1477" s="18"/>
      <c r="H1477" s="18"/>
    </row>
    <row r="1478" spans="7:8" ht="12.75">
      <c r="G1478" s="18"/>
      <c r="H1478" s="18"/>
    </row>
    <row r="1479" spans="7:8" ht="12.75">
      <c r="G1479" s="18"/>
      <c r="H1479" s="18"/>
    </row>
    <row r="1480" spans="7:8" ht="12.75">
      <c r="G1480" s="18"/>
      <c r="H1480" s="18"/>
    </row>
    <row r="1481" spans="7:8" ht="12.75">
      <c r="G1481" s="18"/>
      <c r="H1481" s="18"/>
    </row>
    <row r="1482" spans="7:8" ht="12.75">
      <c r="G1482" s="18"/>
      <c r="H1482" s="18"/>
    </row>
    <row r="1483" spans="7:8" ht="12.75">
      <c r="G1483" s="18"/>
      <c r="H1483" s="18"/>
    </row>
    <row r="1484" spans="7:8" ht="12.75">
      <c r="G1484" s="18"/>
      <c r="H1484" s="18"/>
    </row>
    <row r="1485" spans="7:8" ht="12.75">
      <c r="G1485" s="18"/>
      <c r="H1485" s="18"/>
    </row>
    <row r="1486" spans="7:8" ht="12.75">
      <c r="G1486" s="18"/>
      <c r="H1486" s="18"/>
    </row>
    <row r="1487" spans="7:8" ht="12.75">
      <c r="G1487" s="18"/>
      <c r="H1487" s="18"/>
    </row>
    <row r="1488" spans="7:8" ht="12.75">
      <c r="G1488" s="18"/>
      <c r="H1488" s="18"/>
    </row>
    <row r="1489" spans="7:8" ht="12.75">
      <c r="G1489" s="18"/>
      <c r="H1489" s="18"/>
    </row>
    <row r="1490" spans="7:8" ht="12.75">
      <c r="G1490" s="18"/>
      <c r="H1490" s="18"/>
    </row>
    <row r="1491" spans="7:8" ht="12.75">
      <c r="G1491" s="18"/>
      <c r="H1491" s="18"/>
    </row>
    <row r="1492" spans="7:8" ht="12.75">
      <c r="G1492" s="18"/>
      <c r="H1492" s="18"/>
    </row>
    <row r="1493" spans="7:8" ht="12.75">
      <c r="G1493" s="18"/>
      <c r="H1493" s="18"/>
    </row>
    <row r="1494" spans="7:8" ht="12.75">
      <c r="G1494" s="18"/>
      <c r="H1494" s="18"/>
    </row>
    <row r="1495" spans="7:8" ht="12.75">
      <c r="G1495" s="18"/>
      <c r="H1495" s="18"/>
    </row>
    <row r="1496" spans="7:8" ht="12.75">
      <c r="G1496" s="18"/>
      <c r="H1496" s="18"/>
    </row>
    <row r="1497" spans="7:8" ht="12.75">
      <c r="G1497" s="18"/>
      <c r="H1497" s="18"/>
    </row>
    <row r="1498" spans="7:8" ht="12.75">
      <c r="G1498" s="18"/>
      <c r="H1498" s="18"/>
    </row>
    <row r="1499" spans="7:8" ht="12.75">
      <c r="G1499" s="18"/>
      <c r="H1499" s="18"/>
    </row>
    <row r="1500" spans="7:8" ht="12.75">
      <c r="G1500" s="18"/>
      <c r="H1500" s="18"/>
    </row>
    <row r="1501" spans="7:8" ht="12.75">
      <c r="G1501" s="18"/>
      <c r="H1501" s="18"/>
    </row>
    <row r="1502" spans="7:8" ht="12.75">
      <c r="G1502" s="18"/>
      <c r="H1502" s="18"/>
    </row>
    <row r="1503" spans="7:8" ht="12.75">
      <c r="G1503" s="18"/>
      <c r="H1503" s="18"/>
    </row>
    <row r="1504" spans="7:8" ht="12.75">
      <c r="G1504" s="18"/>
      <c r="H1504" s="18"/>
    </row>
    <row r="1505" spans="7:8" ht="12.75">
      <c r="G1505" s="18"/>
      <c r="H1505" s="18"/>
    </row>
    <row r="1506" spans="7:8" ht="12.75">
      <c r="G1506" s="18"/>
      <c r="H1506" s="18"/>
    </row>
    <row r="1507" spans="7:8" ht="12.75">
      <c r="G1507" s="18"/>
      <c r="H1507" s="18"/>
    </row>
    <row r="1508" spans="7:8" ht="12.75">
      <c r="G1508" s="18"/>
      <c r="H1508" s="18"/>
    </row>
    <row r="1509" spans="7:8" ht="12.75">
      <c r="G1509" s="18"/>
      <c r="H1509" s="18"/>
    </row>
    <row r="1510" spans="7:8" ht="12.75">
      <c r="G1510" s="18"/>
      <c r="H1510" s="18"/>
    </row>
    <row r="1511" spans="7:8" ht="12.75">
      <c r="G1511" s="18"/>
      <c r="H1511" s="18"/>
    </row>
    <row r="1512" spans="7:8" ht="12.75">
      <c r="G1512" s="18"/>
      <c r="H1512" s="18"/>
    </row>
    <row r="1513" spans="7:8" ht="12.75">
      <c r="G1513" s="18"/>
      <c r="H1513" s="18"/>
    </row>
    <row r="1514" spans="7:8" ht="12.75">
      <c r="G1514" s="18"/>
      <c r="H1514" s="18"/>
    </row>
    <row r="1515" spans="7:8" ht="12.75">
      <c r="G1515" s="18"/>
      <c r="H1515" s="18"/>
    </row>
    <row r="1516" spans="7:8" ht="12.75">
      <c r="G1516" s="18"/>
      <c r="H1516" s="18"/>
    </row>
    <row r="1517" spans="7:8" ht="12.75">
      <c r="G1517" s="18"/>
      <c r="H1517" s="18"/>
    </row>
    <row r="1518" spans="7:8" ht="12.75">
      <c r="G1518" s="18"/>
      <c r="H1518" s="18"/>
    </row>
    <row r="1519" spans="7:8" ht="12.75">
      <c r="G1519" s="18"/>
      <c r="H1519" s="18"/>
    </row>
    <row r="1520" spans="7:8" ht="12.75">
      <c r="G1520" s="18"/>
      <c r="H1520" s="18"/>
    </row>
    <row r="1521" spans="7:8" ht="12.75">
      <c r="G1521" s="18"/>
      <c r="H1521" s="18"/>
    </row>
    <row r="1522" spans="7:8" ht="12.75">
      <c r="G1522" s="18"/>
      <c r="H1522" s="18"/>
    </row>
    <row r="1523" spans="7:8" ht="12.75">
      <c r="G1523" s="18"/>
      <c r="H1523" s="18"/>
    </row>
    <row r="1524" spans="7:8" ht="12.75">
      <c r="G1524" s="18"/>
      <c r="H1524" s="18"/>
    </row>
    <row r="1525" spans="7:8" ht="12.75">
      <c r="G1525" s="18"/>
      <c r="H1525" s="18"/>
    </row>
    <row r="1526" spans="7:8" ht="12.75">
      <c r="G1526" s="18"/>
      <c r="H1526" s="18"/>
    </row>
    <row r="1527" spans="7:8" ht="12.75">
      <c r="G1527" s="18"/>
      <c r="H1527" s="18"/>
    </row>
    <row r="1528" spans="7:8" ht="12.75">
      <c r="G1528" s="18"/>
      <c r="H1528" s="18"/>
    </row>
    <row r="1529" spans="7:8" ht="12.75">
      <c r="G1529" s="18"/>
      <c r="H1529" s="18"/>
    </row>
    <row r="1530" spans="7:8" ht="12.75">
      <c r="G1530" s="18"/>
      <c r="H1530" s="18"/>
    </row>
    <row r="1531" spans="7:8" ht="12.75">
      <c r="G1531" s="18"/>
      <c r="H1531" s="18"/>
    </row>
    <row r="1532" spans="7:8" ht="12.75">
      <c r="G1532" s="18"/>
      <c r="H1532" s="18"/>
    </row>
    <row r="1533" spans="7:8" ht="12.75">
      <c r="G1533" s="18"/>
      <c r="H1533" s="18"/>
    </row>
    <row r="1534" spans="7:8" ht="12.75">
      <c r="G1534" s="18"/>
      <c r="H1534" s="18"/>
    </row>
    <row r="1535" spans="7:8" ht="12.75">
      <c r="G1535" s="18"/>
      <c r="H1535" s="18"/>
    </row>
    <row r="1536" spans="7:8" ht="12.75">
      <c r="G1536" s="18"/>
      <c r="H1536" s="18"/>
    </row>
    <row r="1537" spans="7:8" ht="12.75">
      <c r="G1537" s="18"/>
      <c r="H1537" s="18"/>
    </row>
    <row r="1538" spans="7:8" ht="12.75">
      <c r="G1538" s="18"/>
      <c r="H1538" s="18"/>
    </row>
    <row r="1539" spans="7:8" ht="12.75">
      <c r="G1539" s="18"/>
      <c r="H1539" s="18"/>
    </row>
    <row r="1540" spans="7:8" ht="12.75">
      <c r="G1540" s="18"/>
      <c r="H1540" s="18"/>
    </row>
    <row r="1541" spans="7:8" ht="12.75">
      <c r="G1541" s="18"/>
      <c r="H1541" s="18"/>
    </row>
    <row r="1542" spans="7:8" ht="12.75">
      <c r="G1542" s="18"/>
      <c r="H1542" s="18"/>
    </row>
    <row r="1543" spans="7:8" ht="12.75">
      <c r="G1543" s="18"/>
      <c r="H1543" s="18"/>
    </row>
    <row r="1544" spans="7:8" ht="12.75">
      <c r="G1544" s="18"/>
      <c r="H1544" s="18"/>
    </row>
    <row r="1545" spans="7:8" ht="12.75">
      <c r="G1545" s="18"/>
      <c r="H1545" s="18"/>
    </row>
    <row r="1546" spans="7:8" ht="12.75">
      <c r="G1546" s="18"/>
      <c r="H1546" s="18"/>
    </row>
    <row r="1547" spans="7:8" ht="12.75">
      <c r="G1547" s="18"/>
      <c r="H1547" s="18"/>
    </row>
    <row r="1548" spans="7:8" ht="12.75">
      <c r="G1548" s="18"/>
      <c r="H1548" s="18"/>
    </row>
    <row r="1549" spans="7:8" ht="12.75">
      <c r="G1549" s="18"/>
      <c r="H1549" s="18"/>
    </row>
    <row r="1550" spans="7:8" ht="12.75">
      <c r="G1550" s="18"/>
      <c r="H1550" s="18"/>
    </row>
    <row r="1551" spans="7:8" ht="12.75">
      <c r="G1551" s="18"/>
      <c r="H1551" s="18"/>
    </row>
    <row r="1552" spans="7:8" ht="12.75">
      <c r="G1552" s="18"/>
      <c r="H1552" s="18"/>
    </row>
    <row r="1553" spans="7:8" ht="12.75">
      <c r="G1553" s="18"/>
      <c r="H1553" s="18"/>
    </row>
    <row r="1554" spans="7:8" ht="12.75">
      <c r="G1554" s="18"/>
      <c r="H1554" s="18"/>
    </row>
    <row r="1555" spans="7:8" ht="12.75">
      <c r="G1555" s="18"/>
      <c r="H1555" s="18"/>
    </row>
    <row r="1556" spans="7:8" ht="12.75">
      <c r="G1556" s="18"/>
      <c r="H1556" s="18"/>
    </row>
    <row r="1557" spans="7:8" ht="12.75">
      <c r="G1557" s="18"/>
      <c r="H1557" s="18"/>
    </row>
    <row r="1558" spans="7:8" ht="12.75">
      <c r="G1558" s="18"/>
      <c r="H1558" s="18"/>
    </row>
    <row r="1559" spans="7:8" ht="12.75">
      <c r="G1559" s="18"/>
      <c r="H1559" s="18"/>
    </row>
    <row r="1560" spans="7:8" ht="12.75">
      <c r="G1560" s="18"/>
      <c r="H1560" s="18"/>
    </row>
    <row r="1561" spans="7:8" ht="12.75">
      <c r="G1561" s="18"/>
      <c r="H1561" s="18"/>
    </row>
    <row r="1562" spans="7:8" ht="12.75">
      <c r="G1562" s="18"/>
      <c r="H1562" s="18"/>
    </row>
    <row r="1563" spans="7:8" ht="12.75">
      <c r="G1563" s="18"/>
      <c r="H1563" s="18"/>
    </row>
    <row r="1564" spans="7:8" ht="12.75">
      <c r="G1564" s="18"/>
      <c r="H1564" s="18"/>
    </row>
    <row r="1565" spans="7:8" ht="12.75">
      <c r="G1565" s="18"/>
      <c r="H1565" s="18"/>
    </row>
    <row r="1566" spans="7:8" ht="12.75">
      <c r="G1566" s="18"/>
      <c r="H1566" s="18"/>
    </row>
    <row r="1567" spans="7:8" ht="12.75">
      <c r="G1567" s="18"/>
      <c r="H1567" s="18"/>
    </row>
    <row r="1568" spans="7:8" ht="12.75">
      <c r="G1568" s="18"/>
      <c r="H1568" s="18"/>
    </row>
    <row r="1569" spans="7:8" ht="12.75">
      <c r="G1569" s="18"/>
      <c r="H1569" s="18"/>
    </row>
    <row r="1570" spans="7:8" ht="12.75">
      <c r="G1570" s="18"/>
      <c r="H1570" s="18"/>
    </row>
    <row r="1571" spans="7:8" ht="12.75">
      <c r="G1571" s="18"/>
      <c r="H1571" s="18"/>
    </row>
    <row r="1572" spans="7:8" ht="12.75">
      <c r="G1572" s="18"/>
      <c r="H1572" s="18"/>
    </row>
    <row r="1573" spans="7:8" ht="12.75">
      <c r="G1573" s="18"/>
      <c r="H1573" s="18"/>
    </row>
    <row r="1574" spans="7:8" ht="12.75">
      <c r="G1574" s="18"/>
      <c r="H1574" s="18"/>
    </row>
    <row r="1575" spans="7:8" ht="12.75">
      <c r="G1575" s="18"/>
      <c r="H1575" s="18"/>
    </row>
    <row r="1576" spans="7:8" ht="12.75">
      <c r="G1576" s="18"/>
      <c r="H1576" s="18"/>
    </row>
    <row r="1577" spans="7:8" ht="12.75">
      <c r="G1577" s="18"/>
      <c r="H1577" s="18"/>
    </row>
    <row r="1578" spans="7:8" ht="12.75">
      <c r="G1578" s="18"/>
      <c r="H1578" s="18"/>
    </row>
    <row r="1579" spans="7:8" ht="12.75">
      <c r="G1579" s="18"/>
      <c r="H1579" s="18"/>
    </row>
    <row r="1580" spans="7:8" ht="12.75">
      <c r="G1580" s="18"/>
      <c r="H1580" s="18"/>
    </row>
    <row r="1581" spans="7:8" ht="12.75">
      <c r="G1581" s="18"/>
      <c r="H1581" s="18"/>
    </row>
    <row r="1582" spans="7:8" ht="12.75">
      <c r="G1582" s="18"/>
      <c r="H1582" s="18"/>
    </row>
    <row r="1583" spans="7:8" ht="12.75">
      <c r="G1583" s="18"/>
      <c r="H1583" s="18"/>
    </row>
    <row r="1584" spans="7:8" ht="12.75">
      <c r="G1584" s="18"/>
      <c r="H1584" s="18"/>
    </row>
    <row r="1585" spans="7:8" ht="12.75">
      <c r="G1585" s="18"/>
      <c r="H1585" s="18"/>
    </row>
    <row r="1586" spans="7:8" ht="12.75">
      <c r="G1586" s="18"/>
      <c r="H1586" s="18"/>
    </row>
    <row r="1587" spans="7:8" ht="12.75">
      <c r="G1587" s="18"/>
      <c r="H1587" s="18"/>
    </row>
    <row r="1588" spans="7:8" ht="12.75">
      <c r="G1588" s="18"/>
      <c r="H1588" s="18"/>
    </row>
    <row r="1589" spans="7:8" ht="12.75">
      <c r="G1589" s="18"/>
      <c r="H1589" s="18"/>
    </row>
    <row r="1590" spans="7:8" ht="12.75">
      <c r="G1590" s="18"/>
      <c r="H1590" s="18"/>
    </row>
    <row r="1591" spans="7:8" ht="12.75">
      <c r="G1591" s="18"/>
      <c r="H1591" s="18"/>
    </row>
    <row r="1592" spans="7:8" ht="12.75">
      <c r="G1592" s="18"/>
      <c r="H1592" s="18"/>
    </row>
    <row r="1593" spans="7:8" ht="12.75">
      <c r="G1593" s="18"/>
      <c r="H1593" s="18"/>
    </row>
    <row r="1594" spans="7:8" ht="12.75">
      <c r="G1594" s="18"/>
      <c r="H1594" s="18"/>
    </row>
    <row r="1595" spans="7:8" ht="12.75">
      <c r="G1595" s="18"/>
      <c r="H1595" s="18"/>
    </row>
    <row r="1596" spans="7:8" ht="12.75">
      <c r="G1596" s="18"/>
      <c r="H1596" s="18"/>
    </row>
    <row r="1597" spans="7:8" ht="12.75">
      <c r="G1597" s="18"/>
      <c r="H1597" s="18"/>
    </row>
    <row r="1598" spans="7:8" ht="12.75">
      <c r="G1598" s="18"/>
      <c r="H1598" s="18"/>
    </row>
    <row r="1599" spans="7:8" ht="12.75">
      <c r="G1599" s="18"/>
      <c r="H1599" s="18"/>
    </row>
    <row r="1600" spans="7:8" ht="12.75">
      <c r="G1600" s="18"/>
      <c r="H1600" s="18"/>
    </row>
    <row r="1601" spans="7:8" ht="12.75">
      <c r="G1601" s="18"/>
      <c r="H1601" s="18"/>
    </row>
    <row r="1602" spans="7:8" ht="12.75">
      <c r="G1602" s="18"/>
      <c r="H1602" s="18"/>
    </row>
    <row r="1603" spans="7:8" ht="12.75">
      <c r="G1603" s="18"/>
      <c r="H1603" s="18"/>
    </row>
    <row r="1604" spans="7:8" ht="12.75">
      <c r="G1604" s="18"/>
      <c r="H1604" s="18"/>
    </row>
    <row r="1605" spans="7:8" ht="12.75">
      <c r="G1605" s="18"/>
      <c r="H1605" s="18"/>
    </row>
    <row r="1606" spans="7:8" ht="12.75">
      <c r="G1606" s="18"/>
      <c r="H1606" s="18"/>
    </row>
    <row r="1607" spans="7:8" ht="12.75">
      <c r="G1607" s="18"/>
      <c r="H1607" s="18"/>
    </row>
    <row r="1608" spans="7:8" ht="12.75">
      <c r="G1608" s="18"/>
      <c r="H1608" s="18"/>
    </row>
    <row r="1609" spans="7:8" ht="12.75">
      <c r="G1609" s="18"/>
      <c r="H1609" s="18"/>
    </row>
    <row r="1610" spans="7:8" ht="12.75">
      <c r="G1610" s="18"/>
      <c r="H1610" s="18"/>
    </row>
    <row r="1611" spans="7:8" ht="12.75">
      <c r="G1611" s="18"/>
      <c r="H1611" s="18"/>
    </row>
    <row r="1612" spans="7:8" ht="12.75">
      <c r="G1612" s="18"/>
      <c r="H1612" s="18"/>
    </row>
    <row r="1613" spans="7:8" ht="12.75">
      <c r="G1613" s="18"/>
      <c r="H1613" s="18"/>
    </row>
    <row r="1614" spans="7:8" ht="12.75">
      <c r="G1614" s="18"/>
      <c r="H1614" s="18"/>
    </row>
    <row r="1615" spans="7:8" ht="12.75">
      <c r="G1615" s="18"/>
      <c r="H1615" s="18"/>
    </row>
    <row r="1616" spans="7:8" ht="12.75">
      <c r="G1616" s="18"/>
      <c r="H1616" s="18"/>
    </row>
    <row r="1617" spans="7:8" ht="12.75">
      <c r="G1617" s="18"/>
      <c r="H1617" s="18"/>
    </row>
    <row r="1618" spans="7:8" ht="12.75">
      <c r="G1618" s="18"/>
      <c r="H1618" s="18"/>
    </row>
    <row r="1619" spans="7:8" ht="12.75">
      <c r="G1619" s="18"/>
      <c r="H1619" s="18"/>
    </row>
    <row r="1620" spans="7:8" ht="12.75">
      <c r="G1620" s="18"/>
      <c r="H1620" s="18"/>
    </row>
    <row r="1621" spans="7:8" ht="12.75">
      <c r="G1621" s="18"/>
      <c r="H1621" s="18"/>
    </row>
    <row r="1622" spans="7:8" ht="12.75">
      <c r="G1622" s="18"/>
      <c r="H1622" s="18"/>
    </row>
    <row r="1623" spans="7:8" ht="12.75">
      <c r="G1623" s="18"/>
      <c r="H1623" s="18"/>
    </row>
    <row r="1624" spans="7:8" ht="12.75">
      <c r="G1624" s="18"/>
      <c r="H1624" s="18"/>
    </row>
    <row r="1625" spans="7:8" ht="12.75">
      <c r="G1625" s="18"/>
      <c r="H1625" s="18"/>
    </row>
    <row r="1626" spans="7:8" ht="12.75">
      <c r="G1626" s="18"/>
      <c r="H1626" s="18"/>
    </row>
    <row r="1627" spans="7:8" ht="12.75">
      <c r="G1627" s="18"/>
      <c r="H1627" s="18"/>
    </row>
    <row r="1628" spans="7:8" ht="12.75">
      <c r="G1628" s="18"/>
      <c r="H1628" s="18"/>
    </row>
    <row r="1629" spans="7:8" ht="12.75">
      <c r="G1629" s="18"/>
      <c r="H1629" s="18"/>
    </row>
    <row r="1630" spans="7:8" ht="12.75">
      <c r="G1630" s="18"/>
      <c r="H1630" s="18"/>
    </row>
    <row r="1631" spans="7:8" ht="12.75">
      <c r="G1631" s="18"/>
      <c r="H1631" s="18"/>
    </row>
    <row r="1632" spans="7:8" ht="12.75">
      <c r="G1632" s="18"/>
      <c r="H1632" s="18"/>
    </row>
    <row r="1633" spans="7:8" ht="12.75">
      <c r="G1633" s="18"/>
      <c r="H1633" s="18"/>
    </row>
    <row r="1634" spans="7:8" ht="12.75">
      <c r="G1634" s="18"/>
      <c r="H1634" s="18"/>
    </row>
    <row r="1635" spans="7:8" ht="12.75">
      <c r="G1635" s="18"/>
      <c r="H1635" s="18"/>
    </row>
    <row r="1636" spans="7:8" ht="12.75">
      <c r="G1636" s="18"/>
      <c r="H1636" s="18"/>
    </row>
    <row r="1637" spans="7:8" ht="12.75">
      <c r="G1637" s="18"/>
      <c r="H1637" s="18"/>
    </row>
    <row r="1638" spans="7:8" ht="12.75">
      <c r="G1638" s="18"/>
      <c r="H1638" s="18"/>
    </row>
    <row r="1639" spans="7:8" ht="12.75">
      <c r="G1639" s="18"/>
      <c r="H1639" s="18"/>
    </row>
    <row r="1640" spans="7:8" ht="12.75">
      <c r="G1640" s="18"/>
      <c r="H1640" s="18"/>
    </row>
    <row r="1641" spans="7:8" ht="12.75">
      <c r="G1641" s="18"/>
      <c r="H1641" s="18"/>
    </row>
    <row r="1642" spans="7:8" ht="12.75">
      <c r="G1642" s="18"/>
      <c r="H1642" s="18"/>
    </row>
    <row r="1643" spans="7:8" ht="12.75">
      <c r="G1643" s="18"/>
      <c r="H1643" s="18"/>
    </row>
    <row r="1644" spans="7:8" ht="12.75">
      <c r="G1644" s="18"/>
      <c r="H1644" s="18"/>
    </row>
    <row r="1645" spans="7:8" ht="12.75">
      <c r="G1645" s="18"/>
      <c r="H1645" s="18"/>
    </row>
    <row r="1646" spans="7:8" ht="12.75">
      <c r="G1646" s="18"/>
      <c r="H1646" s="18"/>
    </row>
    <row r="1647" spans="7:8" ht="12.75">
      <c r="G1647" s="18"/>
      <c r="H1647" s="18"/>
    </row>
    <row r="1648" spans="7:8" ht="12.75">
      <c r="G1648" s="18"/>
      <c r="H1648" s="18"/>
    </row>
    <row r="1649" spans="7:8" ht="12.75">
      <c r="G1649" s="18"/>
      <c r="H1649" s="18"/>
    </row>
    <row r="1650" spans="7:8" ht="12.75">
      <c r="G1650" s="18"/>
      <c r="H1650" s="18"/>
    </row>
    <row r="1651" spans="7:8" ht="12.75">
      <c r="G1651" s="18"/>
      <c r="H1651" s="18"/>
    </row>
    <row r="1652" spans="7:8" ht="12.75">
      <c r="G1652" s="18"/>
      <c r="H1652" s="18"/>
    </row>
    <row r="1653" spans="7:8" ht="12.75">
      <c r="G1653" s="18"/>
      <c r="H1653" s="18"/>
    </row>
    <row r="1654" spans="7:8" ht="12.75">
      <c r="G1654" s="18"/>
      <c r="H1654" s="18"/>
    </row>
    <row r="1655" spans="7:8" ht="12.75">
      <c r="G1655" s="18"/>
      <c r="H1655" s="18"/>
    </row>
    <row r="1656" spans="7:8" ht="12.75">
      <c r="G1656" s="18"/>
      <c r="H1656" s="18"/>
    </row>
    <row r="1657" spans="7:8" ht="12.75">
      <c r="G1657" s="18"/>
      <c r="H1657" s="18"/>
    </row>
    <row r="1658" spans="7:8" ht="12.75">
      <c r="G1658" s="18"/>
      <c r="H1658" s="18"/>
    </row>
    <row r="1659" spans="7:8" ht="12.75">
      <c r="G1659" s="18"/>
      <c r="H1659" s="18"/>
    </row>
    <row r="1660" spans="7:8" ht="12.75">
      <c r="G1660" s="18"/>
      <c r="H1660" s="18"/>
    </row>
    <row r="1661" spans="7:8" ht="12.75">
      <c r="G1661" s="18"/>
      <c r="H1661" s="18"/>
    </row>
    <row r="1662" spans="7:8" ht="12.75">
      <c r="G1662" s="18"/>
      <c r="H1662" s="18"/>
    </row>
    <row r="1663" spans="7:8" ht="12.75">
      <c r="G1663" s="18"/>
      <c r="H1663" s="18"/>
    </row>
    <row r="1664" spans="7:8" ht="12.75">
      <c r="G1664" s="18"/>
      <c r="H1664" s="18"/>
    </row>
    <row r="1665" spans="7:8" ht="12.75">
      <c r="G1665" s="18"/>
      <c r="H1665" s="18"/>
    </row>
    <row r="1666" spans="7:8" ht="12.75">
      <c r="G1666" s="18"/>
      <c r="H1666" s="18"/>
    </row>
    <row r="1667" spans="7:8" ht="12.75">
      <c r="G1667" s="18"/>
      <c r="H1667" s="18"/>
    </row>
    <row r="1668" spans="7:8" ht="12.75">
      <c r="G1668" s="18"/>
      <c r="H1668" s="18"/>
    </row>
    <row r="1669" spans="7:8" ht="12.75">
      <c r="G1669" s="18"/>
      <c r="H1669" s="18"/>
    </row>
    <row r="1670" spans="7:8" ht="12.75">
      <c r="G1670" s="18"/>
      <c r="H1670" s="18"/>
    </row>
    <row r="1671" spans="7:8" ht="12.75">
      <c r="G1671" s="18"/>
      <c r="H1671" s="18"/>
    </row>
    <row r="1672" spans="7:8" ht="12.75">
      <c r="G1672" s="18"/>
      <c r="H1672" s="18"/>
    </row>
    <row r="1673" spans="7:8" ht="12.75">
      <c r="G1673" s="18"/>
      <c r="H1673" s="18"/>
    </row>
    <row r="1674" spans="7:8" ht="12.75">
      <c r="G1674" s="18"/>
      <c r="H1674" s="18"/>
    </row>
    <row r="1675" spans="7:8" ht="12.75">
      <c r="G1675" s="18"/>
      <c r="H1675" s="18"/>
    </row>
    <row r="1676" spans="7:8" ht="12.75">
      <c r="G1676" s="18"/>
      <c r="H1676" s="18"/>
    </row>
    <row r="1677" spans="7:8" ht="12.75">
      <c r="G1677" s="18"/>
      <c r="H1677" s="18"/>
    </row>
    <row r="1678" spans="7:8" ht="12.75">
      <c r="G1678" s="18"/>
      <c r="H1678" s="18"/>
    </row>
    <row r="1679" spans="7:8" ht="12.75">
      <c r="G1679" s="18"/>
      <c r="H1679" s="18"/>
    </row>
    <row r="1680" spans="7:8" ht="12.75">
      <c r="G1680" s="18"/>
      <c r="H1680" s="18"/>
    </row>
    <row r="1681" spans="7:8" ht="12.75">
      <c r="G1681" s="18"/>
      <c r="H1681" s="18"/>
    </row>
    <row r="1682" spans="7:8" ht="12.75">
      <c r="G1682" s="18"/>
      <c r="H1682" s="18"/>
    </row>
    <row r="1683" spans="7:8" ht="12.75">
      <c r="G1683" s="18"/>
      <c r="H1683" s="18"/>
    </row>
    <row r="1684" spans="7:8" ht="12.75">
      <c r="G1684" s="18"/>
      <c r="H1684" s="18"/>
    </row>
    <row r="1685" spans="7:8" ht="12.75">
      <c r="G1685" s="18"/>
      <c r="H1685" s="18"/>
    </row>
    <row r="1686" spans="7:8" ht="12.75">
      <c r="G1686" s="18"/>
      <c r="H1686" s="18"/>
    </row>
    <row r="1687" spans="7:8" ht="12.75">
      <c r="G1687" s="18"/>
      <c r="H1687" s="18"/>
    </row>
    <row r="1688" spans="7:8" ht="12.75">
      <c r="G1688" s="18"/>
      <c r="H1688" s="18"/>
    </row>
    <row r="1689" spans="7:8" ht="12.75">
      <c r="G1689" s="18"/>
      <c r="H1689" s="18"/>
    </row>
    <row r="1690" spans="7:8" ht="12.75">
      <c r="G1690" s="18"/>
      <c r="H1690" s="18"/>
    </row>
    <row r="1691" spans="7:8" ht="12.75">
      <c r="G1691" s="18"/>
      <c r="H1691" s="18"/>
    </row>
    <row r="1692" spans="7:8" ht="12.75">
      <c r="G1692" s="18"/>
      <c r="H1692" s="18"/>
    </row>
    <row r="1693" spans="7:8" ht="12.75">
      <c r="G1693" s="18"/>
      <c r="H1693" s="18"/>
    </row>
    <row r="1694" spans="7:8" ht="12.75">
      <c r="G1694" s="18"/>
      <c r="H1694" s="18"/>
    </row>
    <row r="1695" spans="7:8" ht="12.75">
      <c r="G1695" s="18"/>
      <c r="H1695" s="18"/>
    </row>
    <row r="1696" spans="7:8" ht="12.75">
      <c r="G1696" s="18"/>
      <c r="H1696" s="18"/>
    </row>
    <row r="1697" spans="7:8" ht="12.75">
      <c r="G1697" s="18"/>
      <c r="H1697" s="18"/>
    </row>
    <row r="1698" spans="7:8" ht="12.75">
      <c r="G1698" s="18"/>
      <c r="H1698" s="18"/>
    </row>
    <row r="1699" spans="7:8" ht="12.75">
      <c r="G1699" s="18"/>
      <c r="H1699" s="18"/>
    </row>
    <row r="1700" spans="7:8" ht="12.75">
      <c r="G1700" s="18"/>
      <c r="H1700" s="18"/>
    </row>
    <row r="1701" spans="7:8" ht="12.75">
      <c r="G1701" s="18"/>
      <c r="H1701" s="18"/>
    </row>
    <row r="1702" spans="7:8" ht="12.75">
      <c r="G1702" s="18"/>
      <c r="H1702" s="18"/>
    </row>
    <row r="1703" spans="7:8" ht="12.75">
      <c r="G1703" s="18"/>
      <c r="H1703" s="18"/>
    </row>
    <row r="1704" spans="7:8" ht="12.75">
      <c r="G1704" s="18"/>
      <c r="H1704" s="18"/>
    </row>
    <row r="1705" spans="7:8" ht="12.75">
      <c r="G1705" s="18"/>
      <c r="H1705" s="18"/>
    </row>
    <row r="1706" spans="7:8" ht="12.75">
      <c r="G1706" s="18"/>
      <c r="H1706" s="18"/>
    </row>
    <row r="1707" spans="7:8" ht="12.75">
      <c r="G1707" s="18"/>
      <c r="H1707" s="18"/>
    </row>
    <row r="1708" spans="7:8" ht="12.75">
      <c r="G1708" s="18"/>
      <c r="H1708" s="18"/>
    </row>
    <row r="1709" spans="7:8" ht="12.75">
      <c r="G1709" s="18"/>
      <c r="H1709" s="18"/>
    </row>
    <row r="1710" spans="7:8" ht="12.75">
      <c r="G1710" s="18"/>
      <c r="H1710" s="18"/>
    </row>
    <row r="1711" spans="7:8" ht="12.75">
      <c r="G1711" s="18"/>
      <c r="H1711" s="18"/>
    </row>
    <row r="1712" spans="7:8" ht="12.75">
      <c r="G1712" s="18"/>
      <c r="H1712" s="18"/>
    </row>
    <row r="1713" spans="7:8" ht="12.75">
      <c r="G1713" s="18"/>
      <c r="H1713" s="18"/>
    </row>
    <row r="1714" spans="7:8" ht="12.75">
      <c r="G1714" s="18"/>
      <c r="H1714" s="18"/>
    </row>
    <row r="1715" spans="7:8" ht="12.75">
      <c r="G1715" s="18"/>
      <c r="H1715" s="18"/>
    </row>
    <row r="1716" spans="7:8" ht="12.75">
      <c r="G1716" s="18"/>
      <c r="H1716" s="18"/>
    </row>
    <row r="1717" spans="7:8" ht="12.75">
      <c r="G1717" s="18"/>
      <c r="H1717" s="18"/>
    </row>
    <row r="1718" spans="7:8" ht="12.75">
      <c r="G1718" s="18"/>
      <c r="H1718" s="18"/>
    </row>
    <row r="1719" spans="7:8" ht="12.75">
      <c r="G1719" s="18"/>
      <c r="H1719" s="18"/>
    </row>
    <row r="1720" spans="7:8" ht="12.75">
      <c r="G1720" s="18"/>
      <c r="H1720" s="18"/>
    </row>
    <row r="1721" spans="7:8" ht="12.75">
      <c r="G1721" s="18"/>
      <c r="H1721" s="18"/>
    </row>
    <row r="1722" spans="7:8" ht="12.75">
      <c r="G1722" s="18"/>
      <c r="H1722" s="18"/>
    </row>
    <row r="1723" spans="7:8" ht="12.75">
      <c r="G1723" s="18"/>
      <c r="H1723" s="18"/>
    </row>
    <row r="1724" spans="7:8" ht="12.75">
      <c r="G1724" s="18"/>
      <c r="H1724" s="18"/>
    </row>
    <row r="1725" spans="7:8" ht="12.75">
      <c r="G1725" s="18"/>
      <c r="H1725" s="18"/>
    </row>
    <row r="1726" spans="7:8" ht="12.75">
      <c r="G1726" s="18"/>
      <c r="H1726" s="18"/>
    </row>
    <row r="1727" spans="7:8" ht="12.75">
      <c r="G1727" s="18"/>
      <c r="H1727" s="18"/>
    </row>
    <row r="1728" spans="7:8" ht="12.75">
      <c r="G1728" s="18"/>
      <c r="H1728" s="18"/>
    </row>
    <row r="1729" spans="7:8" ht="12.75">
      <c r="G1729" s="18"/>
      <c r="H1729" s="18"/>
    </row>
    <row r="1730" spans="7:8" ht="12.75">
      <c r="G1730" s="18"/>
      <c r="H1730" s="18"/>
    </row>
  </sheetData>
  <sheetProtection password="E2A3" sheet="1" objects="1" scenarios="1"/>
  <mergeCells count="103">
    <mergeCell ref="B3:D3"/>
    <mergeCell ref="B4:C4"/>
    <mergeCell ref="G4:H4"/>
    <mergeCell ref="F132:G132"/>
    <mergeCell ref="D117:D119"/>
    <mergeCell ref="H48:H49"/>
    <mergeCell ref="A103:H103"/>
    <mergeCell ref="A102:B102"/>
    <mergeCell ref="F23:H23"/>
    <mergeCell ref="B48:D49"/>
    <mergeCell ref="E48:G49"/>
    <mergeCell ref="F158:H158"/>
    <mergeCell ref="F164:H164"/>
    <mergeCell ref="F171:H171"/>
    <mergeCell ref="F110:H110"/>
    <mergeCell ref="F118:F119"/>
    <mergeCell ref="G118:G119"/>
    <mergeCell ref="F140:H140"/>
    <mergeCell ref="F146:H146"/>
    <mergeCell ref="F152:H152"/>
    <mergeCell ref="A54:A55"/>
    <mergeCell ref="B54:D55"/>
    <mergeCell ref="B50:D51"/>
    <mergeCell ref="B52:D53"/>
    <mergeCell ref="A52:A53"/>
    <mergeCell ref="F84:H84"/>
    <mergeCell ref="H54:H55"/>
    <mergeCell ref="E54:G55"/>
    <mergeCell ref="G62:H62"/>
    <mergeCell ref="B69:D69"/>
    <mergeCell ref="F74:H74"/>
    <mergeCell ref="F79:H79"/>
    <mergeCell ref="H52:H53"/>
    <mergeCell ref="E52:G53"/>
    <mergeCell ref="B67:H67"/>
    <mergeCell ref="B68:D68"/>
    <mergeCell ref="G63:H63"/>
    <mergeCell ref="E64:F64"/>
    <mergeCell ref="G64:H64"/>
    <mergeCell ref="A108:H108"/>
    <mergeCell ref="H50:H51"/>
    <mergeCell ref="E50:G51"/>
    <mergeCell ref="A46:A47"/>
    <mergeCell ref="H46:H47"/>
    <mergeCell ref="A48:A49"/>
    <mergeCell ref="A50:A51"/>
    <mergeCell ref="F97:H97"/>
    <mergeCell ref="F106:H106"/>
    <mergeCell ref="F89:H89"/>
    <mergeCell ref="A44:A45"/>
    <mergeCell ref="B44:D45"/>
    <mergeCell ref="B46:D47"/>
    <mergeCell ref="H44:H45"/>
    <mergeCell ref="E44:G45"/>
    <mergeCell ref="E46:G47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A6:H6"/>
    <mergeCell ref="F19:H19"/>
    <mergeCell ref="E28:F28"/>
    <mergeCell ref="G28:H28"/>
    <mergeCell ref="A28:A29"/>
    <mergeCell ref="B28:B29"/>
    <mergeCell ref="C28:C29"/>
    <mergeCell ref="D28:D29"/>
  </mergeCells>
  <conditionalFormatting sqref="C143:G143">
    <cfRule type="expression" priority="1" dxfId="90" stopIfTrue="1">
      <formula>$F$140="feuille de travail jointe"</formula>
    </cfRule>
  </conditionalFormatting>
  <conditionalFormatting sqref="C149:G149">
    <cfRule type="expression" priority="2" dxfId="90" stopIfTrue="1">
      <formula>$F$146="feuille de travail jointe"</formula>
    </cfRule>
  </conditionalFormatting>
  <conditionalFormatting sqref="C155:G155">
    <cfRule type="expression" priority="3" dxfId="90" stopIfTrue="1">
      <formula>$F$152="feuille de travail jointe"</formula>
    </cfRule>
  </conditionalFormatting>
  <conditionalFormatting sqref="C161:G161">
    <cfRule type="expression" priority="4" dxfId="90" stopIfTrue="1">
      <formula>$F$158="feuille de travail jointe"</formula>
    </cfRule>
  </conditionalFormatting>
  <conditionalFormatting sqref="C168:G168">
    <cfRule type="expression" priority="5" dxfId="90" stopIfTrue="1">
      <formula>$F$164="feuille de travail jointe"</formula>
    </cfRule>
  </conditionalFormatting>
  <conditionalFormatting sqref="C175:G175">
    <cfRule type="expression" priority="6" dxfId="90" stopIfTrue="1">
      <formula>$F$171="feuille de travail jointe"</formula>
    </cfRule>
  </conditionalFormatting>
  <conditionalFormatting sqref="C102:G102">
    <cfRule type="expression" priority="7" dxfId="90" stopIfTrue="1">
      <formula>$F$97="informations nécessaires"</formula>
    </cfRule>
  </conditionalFormatting>
  <conditionalFormatting sqref="C76:G76">
    <cfRule type="expression" priority="8" dxfId="90" stopIfTrue="1">
      <formula>$F$74="feuille de travail jointe"</formula>
    </cfRule>
  </conditionalFormatting>
  <conditionalFormatting sqref="C81:G81">
    <cfRule type="expression" priority="9" dxfId="90" stopIfTrue="1">
      <formula>$F$79="feuille de travail jointe"</formula>
    </cfRule>
  </conditionalFormatting>
  <conditionalFormatting sqref="C86:G86">
    <cfRule type="expression" priority="10" dxfId="90" stopIfTrue="1">
      <formula>$F$84="feuille de travail jointe"</formula>
    </cfRule>
  </conditionalFormatting>
  <conditionalFormatting sqref="C94:G94">
    <cfRule type="expression" priority="11" dxfId="90" stopIfTrue="1">
      <formula>$F$89="feuille de travail jointe"</formula>
    </cfRule>
  </conditionalFormatting>
  <conditionalFormatting sqref="C112:G112">
    <cfRule type="expression" priority="12" dxfId="90" stopIfTrue="1">
      <formula>$F$110="feuille de travail jointe"</formula>
    </cfRule>
  </conditionalFormatting>
  <dataValidations count="6">
    <dataValidation type="list" allowBlank="1" showInputMessage="1" showErrorMessage="1" sqref="F140:H141 F74:H74 F79:H79 F84:H84 F89:H92 F146:H147 F152:H153 F110:H110 F158:H159 F164:H166 F171:H173">
      <formula1>$A$222:$A$224</formula1>
    </dataValidation>
    <dataValidation type="list" allowBlank="1" showInputMessage="1" showErrorMessage="1" sqref="F97:H97">
      <formula1>$A$226:$A$228</formula1>
    </dataValidation>
    <dataValidation type="list" allowBlank="1" showInputMessage="1" showErrorMessage="1" sqref="F19:H19 F106:H106">
      <formula1>$A$211:$A$213</formula1>
    </dataValidation>
    <dataValidation type="list" allowBlank="1" showInputMessage="1" showErrorMessage="1" sqref="D15">
      <formula1>$A$208:$A$209</formula1>
    </dataValidation>
    <dataValidation type="list" allowBlank="1" showInputMessage="1" showErrorMessage="1" sqref="H46:H58">
      <formula1>$A$218:$A$219</formula1>
    </dataValidation>
    <dataValidation type="list" allowBlank="1" showInputMessage="1" showErrorMessage="1" sqref="F23:H23">
      <formula1>$A$230:$A$231</formula1>
    </dataValidation>
  </dataValidations>
  <printOptions horizontalCentered="1"/>
  <pageMargins left="0.3937007874015748" right="0.3937007874015748" top="0.77" bottom="0.984251968503937" header="0.41" footer="0.5118110236220472"/>
  <pageSetup orientation="portrait" paperSize="9" scale="88" r:id="rId2"/>
  <headerFooter alignWithMargins="0">
    <oddHeader>&amp;C&amp;"Arial,Gras"&amp;14&amp;A</oddHeader>
    <oddFooter>&amp;C&amp;F</oddFooter>
  </headerFooter>
  <rowBreaks count="2" manualBreakCount="2">
    <brk id="56" max="7" man="1"/>
    <brk id="113" max="7" man="1"/>
  </row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63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12.140625" style="0" customWidth="1"/>
    <col min="3" max="3" width="11.8515625" style="0" customWidth="1"/>
    <col min="4" max="4" width="12.140625" style="0" customWidth="1"/>
    <col min="5" max="6" width="10.00390625" style="0" customWidth="1"/>
    <col min="7" max="7" width="7.28125" style="0" customWidth="1"/>
    <col min="8" max="8" width="10.28125" style="0" customWidth="1"/>
  </cols>
  <sheetData>
    <row r="1" spans="1:8" ht="23.25">
      <c r="A1" s="475"/>
      <c r="B1" s="937"/>
      <c r="C1" s="937"/>
      <c r="D1" s="937"/>
      <c r="E1" s="937"/>
      <c r="F1" s="452"/>
      <c r="G1" s="490"/>
      <c r="H1" s="493" t="s">
        <v>839</v>
      </c>
    </row>
    <row r="2" spans="1:8" ht="15">
      <c r="A2" s="476"/>
      <c r="B2" s="806"/>
      <c r="C2" s="806"/>
      <c r="D2" s="806"/>
      <c r="E2" s="806"/>
      <c r="F2" s="455"/>
      <c r="G2" s="494"/>
      <c r="H2" s="477"/>
    </row>
    <row r="3" spans="1:8" ht="15">
      <c r="A3" s="478" t="s">
        <v>913</v>
      </c>
      <c r="B3" s="2558">
        <f>'A1'!B6:C6</f>
        <v>0</v>
      </c>
      <c r="C3" s="2558"/>
      <c r="D3" s="2558"/>
      <c r="E3" s="473"/>
      <c r="F3" s="497" t="s">
        <v>908</v>
      </c>
      <c r="G3" s="497"/>
      <c r="H3" s="2084">
        <f>'A1'!C7</f>
        <v>0</v>
      </c>
    </row>
    <row r="4" spans="1:8" ht="15">
      <c r="A4" s="478" t="s">
        <v>914</v>
      </c>
      <c r="B4" s="2559">
        <f>'A1'!G6</f>
        <v>0</v>
      </c>
      <c r="C4" s="2559"/>
      <c r="D4" s="473"/>
      <c r="E4" s="473"/>
      <c r="F4" s="499" t="s">
        <v>910</v>
      </c>
      <c r="G4" s="2560">
        <f>'A1'!C8</f>
        <v>0</v>
      </c>
      <c r="H4" s="2561"/>
    </row>
    <row r="5" spans="1:8" ht="13.5" thickBot="1">
      <c r="A5" s="545"/>
      <c r="B5" s="474"/>
      <c r="C5" s="474"/>
      <c r="D5" s="474"/>
      <c r="E5" s="474"/>
      <c r="F5" s="455"/>
      <c r="G5" s="494"/>
      <c r="H5" s="477"/>
    </row>
    <row r="6" spans="1:8" ht="44.25" customHeight="1" thickBot="1">
      <c r="A6" s="2511" t="s">
        <v>840</v>
      </c>
      <c r="B6" s="2512"/>
      <c r="C6" s="2512"/>
      <c r="D6" s="2512"/>
      <c r="E6" s="2512"/>
      <c r="F6" s="2512"/>
      <c r="G6" s="2512"/>
      <c r="H6" s="2513"/>
    </row>
    <row r="7" spans="7:8" ht="12.75">
      <c r="G7" s="18"/>
      <c r="H7" s="18"/>
    </row>
    <row r="8" spans="1:8" ht="15">
      <c r="A8" s="99" t="s">
        <v>841</v>
      </c>
      <c r="G8" s="18"/>
      <c r="H8" s="18"/>
    </row>
    <row r="9" spans="1:8" ht="14.25">
      <c r="A9" s="27"/>
      <c r="C9" s="2146">
        <f>IF(B10="non","Pourquoi réponse non ?","")</f>
      </c>
      <c r="D9" s="2146"/>
      <c r="E9" s="2146"/>
      <c r="F9" s="2146"/>
      <c r="G9" s="2146"/>
      <c r="H9" s="2146"/>
    </row>
    <row r="10" spans="1:8" ht="15.75">
      <c r="A10" s="99" t="s">
        <v>842</v>
      </c>
      <c r="B10" s="2085"/>
      <c r="C10" s="2586"/>
      <c r="D10" s="2586"/>
      <c r="E10" s="2586"/>
      <c r="F10" s="2586"/>
      <c r="G10" s="2586"/>
      <c r="H10" s="2586"/>
    </row>
    <row r="11" spans="1:8" ht="14.25">
      <c r="A11" s="2057"/>
      <c r="G11" s="18"/>
      <c r="H11" s="18"/>
    </row>
    <row r="12" spans="1:8" ht="15">
      <c r="A12" s="2057"/>
      <c r="B12" s="2094">
        <f>IF(B10="oui","Compléter la partie ci-dessous","")</f>
      </c>
      <c r="G12" s="18"/>
      <c r="H12" s="18"/>
    </row>
    <row r="13" spans="1:8" ht="14.25">
      <c r="A13" s="2057"/>
      <c r="G13" s="18"/>
      <c r="H13" s="18"/>
    </row>
    <row r="14" spans="1:8" ht="14.25">
      <c r="A14" s="2099" t="s">
        <v>876</v>
      </c>
      <c r="B14" s="29"/>
      <c r="C14" s="29"/>
      <c r="D14" s="29"/>
      <c r="E14" s="29"/>
      <c r="F14" s="2097"/>
      <c r="G14" s="2098"/>
      <c r="H14" s="2098"/>
    </row>
    <row r="15" spans="1:8" ht="15">
      <c r="A15" s="2099" t="s">
        <v>877</v>
      </c>
      <c r="B15" s="29"/>
      <c r="C15" s="29"/>
      <c r="D15" s="29"/>
      <c r="E15" s="29"/>
      <c r="F15" s="2096"/>
      <c r="G15" s="18"/>
      <c r="H15" s="18"/>
    </row>
    <row r="16" spans="1:8" ht="14.25">
      <c r="A16" s="2095"/>
      <c r="F16" s="18"/>
      <c r="G16" s="18"/>
      <c r="H16" s="18"/>
    </row>
    <row r="17" spans="1:8" ht="14.25">
      <c r="A17" s="2095">
        <f>IF(F15="oui","Les indiquer en précisant  IC pour informations complémentaires et IS pour informations significatives","")</f>
      </c>
      <c r="F17" s="18"/>
      <c r="G17" s="18"/>
      <c r="H17" s="18"/>
    </row>
    <row r="18" spans="1:8" ht="14.25" customHeight="1">
      <c r="A18" s="2245"/>
      <c r="B18" s="2245"/>
      <c r="C18" s="2245"/>
      <c r="D18" s="2245"/>
      <c r="E18" s="2245"/>
      <c r="F18" s="2245"/>
      <c r="G18" s="2245"/>
      <c r="H18" s="2245"/>
    </row>
    <row r="19" spans="1:8" ht="14.25" customHeight="1">
      <c r="A19" s="2245"/>
      <c r="B19" s="2245"/>
      <c r="C19" s="2245"/>
      <c r="D19" s="2245"/>
      <c r="E19" s="2245"/>
      <c r="F19" s="2245"/>
      <c r="G19" s="2245"/>
      <c r="H19" s="2245"/>
    </row>
    <row r="20" spans="1:8" ht="14.25" customHeight="1">
      <c r="A20" s="2245"/>
      <c r="B20" s="2245"/>
      <c r="C20" s="2245"/>
      <c r="D20" s="2245"/>
      <c r="E20" s="2245"/>
      <c r="F20" s="2245"/>
      <c r="G20" s="2245"/>
      <c r="H20" s="2245"/>
    </row>
    <row r="21" spans="1:8" ht="14.25" customHeight="1">
      <c r="A21" s="2245"/>
      <c r="B21" s="2245"/>
      <c r="C21" s="2245"/>
      <c r="D21" s="2245"/>
      <c r="E21" s="2245"/>
      <c r="F21" s="2245"/>
      <c r="G21" s="2245"/>
      <c r="H21" s="2245"/>
    </row>
    <row r="22" spans="1:8" ht="14.25" customHeight="1">
      <c r="A22" s="2245"/>
      <c r="B22" s="2245"/>
      <c r="C22" s="2245"/>
      <c r="D22" s="2245"/>
      <c r="E22" s="2245"/>
      <c r="F22" s="2245"/>
      <c r="G22" s="2245"/>
      <c r="H22" s="2245"/>
    </row>
    <row r="23" spans="1:8" ht="14.25" customHeight="1">
      <c r="A23" s="2245"/>
      <c r="B23" s="2245"/>
      <c r="C23" s="2245"/>
      <c r="D23" s="2245"/>
      <c r="E23" s="2245"/>
      <c r="F23" s="2245"/>
      <c r="G23" s="2245"/>
      <c r="H23" s="2245"/>
    </row>
    <row r="24" spans="1:8" ht="14.25" customHeight="1">
      <c r="A24" s="2245"/>
      <c r="B24" s="2245"/>
      <c r="C24" s="2245"/>
      <c r="D24" s="2245"/>
      <c r="E24" s="2245"/>
      <c r="F24" s="2245"/>
      <c r="G24" s="2245"/>
      <c r="H24" s="2245"/>
    </row>
    <row r="25" spans="1:8" ht="14.25" customHeight="1">
      <c r="A25" s="2245"/>
      <c r="B25" s="2245"/>
      <c r="C25" s="2245"/>
      <c r="D25" s="2245"/>
      <c r="E25" s="2245"/>
      <c r="F25" s="2245"/>
      <c r="G25" s="2245"/>
      <c r="H25" s="2245"/>
    </row>
    <row r="26" spans="1:8" ht="14.25">
      <c r="A26" s="2057"/>
      <c r="G26" s="18"/>
      <c r="H26" s="18"/>
    </row>
    <row r="27" spans="1:8" ht="15">
      <c r="A27" s="2099" t="s">
        <v>878</v>
      </c>
      <c r="F27" s="2096"/>
      <c r="G27" s="18"/>
      <c r="H27" s="18"/>
    </row>
    <row r="28" spans="1:8" ht="14.25">
      <c r="A28" s="2057"/>
      <c r="B28" s="2095">
        <f>IF(F27="oui","se reporter à la colonne  2 - Annexe à établir","")</f>
      </c>
      <c r="C28" s="2095"/>
      <c r="D28" s="2095"/>
      <c r="G28" s="18"/>
      <c r="H28" s="18"/>
    </row>
    <row r="29" spans="1:8" ht="14.25">
      <c r="A29" s="2057"/>
      <c r="B29" s="2095">
        <f>IF(F27="non","passer au point suivant","")</f>
      </c>
      <c r="G29" s="18"/>
      <c r="H29" s="18"/>
    </row>
    <row r="30" spans="1:8" ht="14.25">
      <c r="A30" s="2057"/>
      <c r="G30" s="18"/>
      <c r="H30" s="18"/>
    </row>
    <row r="31" spans="1:8" ht="15">
      <c r="A31" s="2099" t="s">
        <v>879</v>
      </c>
      <c r="F31" s="2096"/>
      <c r="G31" s="18"/>
      <c r="H31" s="18"/>
    </row>
    <row r="32" spans="1:8" ht="14.25">
      <c r="A32" s="2057"/>
      <c r="B32" s="2095">
        <f>IF(F31="oui","se reporter à la colonne 3 - Annexe à établir","")</f>
      </c>
      <c r="C32" s="2095"/>
      <c r="D32" s="2095"/>
      <c r="G32" s="18"/>
      <c r="H32" s="18"/>
    </row>
    <row r="33" spans="1:8" ht="14.25">
      <c r="A33" s="2057"/>
      <c r="B33" s="2569">
        <f>IF(F31="oui","Attention, vous devez joindre sur une note de travail, les informations supplémentaires propres aux associations","")</f>
      </c>
      <c r="C33" s="2569"/>
      <c r="D33" s="2569"/>
      <c r="E33" s="2569"/>
      <c r="F33" s="2569"/>
      <c r="G33" s="2569"/>
      <c r="H33" s="2569"/>
    </row>
    <row r="34" spans="1:8" ht="20.25" customHeight="1">
      <c r="A34" s="2057"/>
      <c r="B34" s="2569"/>
      <c r="C34" s="2569"/>
      <c r="D34" s="2569"/>
      <c r="E34" s="2569"/>
      <c r="F34" s="2569"/>
      <c r="G34" s="2569"/>
      <c r="H34" s="2569"/>
    </row>
    <row r="35" spans="1:8" ht="14.25">
      <c r="A35" s="2057"/>
      <c r="B35" s="2095">
        <f>IF(F31="non","passer au point suivant","")</f>
      </c>
      <c r="C35" s="2100"/>
      <c r="D35" s="2100"/>
      <c r="E35" s="2100"/>
      <c r="F35" s="2100"/>
      <c r="G35" s="2100"/>
      <c r="H35" s="2100"/>
    </row>
    <row r="36" spans="1:8" ht="14.25">
      <c r="A36" s="2057"/>
      <c r="B36" s="2100"/>
      <c r="C36" s="2100"/>
      <c r="D36" s="2100"/>
      <c r="E36" s="2100"/>
      <c r="F36" s="2100"/>
      <c r="G36" s="2100"/>
      <c r="H36" s="2100"/>
    </row>
    <row r="37" spans="1:8" ht="15">
      <c r="A37" s="2099" t="s">
        <v>880</v>
      </c>
      <c r="F37" s="2096"/>
      <c r="G37" s="18"/>
      <c r="H37" s="18"/>
    </row>
    <row r="38" spans="1:8" ht="14.25">
      <c r="A38" s="2057"/>
      <c r="B38" s="2095">
        <f>IF(F37="oui","compléter ci-dessous","")</f>
      </c>
      <c r="C38" s="2095"/>
      <c r="D38" s="2095"/>
      <c r="G38" s="18"/>
      <c r="H38" s="18"/>
    </row>
    <row r="39" spans="1:8" ht="14.25">
      <c r="A39" s="2057"/>
      <c r="B39" s="2095"/>
      <c r="C39" s="2095"/>
      <c r="D39" s="2095"/>
      <c r="G39" s="18"/>
      <c r="H39" s="18"/>
    </row>
    <row r="40" spans="1:8" ht="24" customHeight="1">
      <c r="A40" s="2078"/>
      <c r="B40" s="2103"/>
      <c r="C40" s="2104">
        <f>IF($F$37="oui","Critères","")</f>
      </c>
      <c r="D40" s="2105">
        <f>IF($F$37="oui","Critères dépassés ?","")</f>
      </c>
      <c r="E40" s="2103"/>
      <c r="F40" s="2103"/>
      <c r="G40" s="2103"/>
      <c r="H40" s="2103"/>
    </row>
    <row r="41" spans="1:8" ht="14.25">
      <c r="A41" s="2102">
        <f>IF($F$37="oui","Total bilan","")</f>
      </c>
      <c r="B41" s="2107"/>
      <c r="C41" s="2106">
        <f>IF($F$37="oui","2 000 000 ","")</f>
      </c>
      <c r="D41" s="2108"/>
      <c r="E41" s="2101"/>
      <c r="F41" s="2101"/>
      <c r="G41" s="2101"/>
      <c r="H41" s="2101"/>
    </row>
    <row r="42" spans="1:8" ht="14.25">
      <c r="A42" s="2102">
        <f>IF($F$37="oui","C.A. H.V.A.","")</f>
      </c>
      <c r="B42" s="2107"/>
      <c r="C42" s="2106">
        <f>IF($F$37="oui","4 000 000","")</f>
      </c>
      <c r="D42" s="2108"/>
      <c r="E42" s="2100"/>
      <c r="F42" s="2100"/>
      <c r="G42" s="2100"/>
      <c r="H42" s="2100"/>
    </row>
    <row r="43" spans="1:8" ht="14.25">
      <c r="A43" s="2102">
        <f>IF($F$37="oui","Effectif","")</f>
      </c>
      <c r="B43" s="2107"/>
      <c r="C43" s="2106">
        <f>IF($F$37="oui","50","")</f>
      </c>
      <c r="D43" s="2108"/>
      <c r="E43" s="2100"/>
      <c r="F43" s="2100"/>
      <c r="G43" s="2100"/>
      <c r="H43" s="2100"/>
    </row>
    <row r="44" spans="1:8" ht="14.25">
      <c r="A44" s="2057"/>
      <c r="B44" s="2100"/>
      <c r="C44" s="2100"/>
      <c r="D44" s="2100"/>
      <c r="E44" s="2100"/>
      <c r="F44" s="2100"/>
      <c r="G44" s="2100"/>
      <c r="H44" s="2100"/>
    </row>
    <row r="45" spans="1:8" ht="20.25">
      <c r="A45" s="2109" t="s">
        <v>881</v>
      </c>
      <c r="F45" s="2096"/>
      <c r="G45" s="2100"/>
      <c r="H45" s="2100"/>
    </row>
    <row r="46" spans="1:8" ht="14.25">
      <c r="A46" s="2057"/>
      <c r="B46" s="2095"/>
      <c r="C46" s="2100"/>
      <c r="D46" s="2100"/>
      <c r="E46" s="2100"/>
      <c r="F46" s="2100"/>
      <c r="G46" s="2100"/>
      <c r="H46" s="2100"/>
    </row>
    <row r="47" spans="1:8" ht="32.25" customHeight="1">
      <c r="A47" s="2574">
        <f>IF(F45="","","Si réponse non, se reporter à la colonne 3 - Annexe à établir.                                                                                         Si réponse oui, se reporter à la colonne 4 - Annexe à établir ")</f>
      </c>
      <c r="B47" s="2574"/>
      <c r="C47" s="2574"/>
      <c r="D47" s="2574"/>
      <c r="E47" s="2574"/>
      <c r="F47" s="2574"/>
      <c r="G47" s="2574"/>
      <c r="H47" s="2574"/>
    </row>
    <row r="48" spans="1:8" ht="15" thickBot="1">
      <c r="A48" s="2057"/>
      <c r="B48" s="2126">
        <f>IF(B49="ANNEXE A ETABLIR","colonne 2","")</f>
      </c>
      <c r="C48" s="2126">
        <f>IF(C49="ANNEXE A ETABLIR","colonne 3","")</f>
      </c>
      <c r="D48" s="2126">
        <f>IF(D49="ANNEXE A ETABLIR","colonne 4","")</f>
      </c>
      <c r="E48" s="2100"/>
      <c r="F48" s="2100"/>
      <c r="G48" s="2100"/>
      <c r="H48" s="2100"/>
    </row>
    <row r="49" spans="1:8" ht="39" customHeight="1" thickBot="1">
      <c r="A49" s="2114" t="s">
        <v>885</v>
      </c>
      <c r="B49" s="2115">
        <f>IF(F27="oui","ANNEXE A ETABLIR","")</f>
      </c>
      <c r="C49" s="2115">
        <f>IF(OR(F31="oui",F45="non"),"ANNEXE A ETABLIR","")</f>
      </c>
      <c r="D49" s="2115">
        <f>IF(F45="oui","ANNEXE A ETABLIR","")</f>
      </c>
      <c r="E49" s="2577"/>
      <c r="F49" s="2577"/>
      <c r="G49" s="2577"/>
      <c r="H49" s="2578"/>
    </row>
    <row r="50" spans="1:8" ht="31.5" customHeight="1" thickBot="1">
      <c r="A50" s="2575" t="s">
        <v>871</v>
      </c>
      <c r="B50" s="2576"/>
      <c r="C50" s="2576"/>
      <c r="D50" s="2576"/>
      <c r="E50" s="2572" t="s">
        <v>602</v>
      </c>
      <c r="F50" s="2572"/>
      <c r="G50" s="2572"/>
      <c r="H50" s="2573"/>
    </row>
    <row r="51" spans="1:8" s="374" customFormat="1" ht="31.5" customHeight="1" thickBot="1">
      <c r="A51" s="2120" t="s">
        <v>872</v>
      </c>
      <c r="B51" s="2119" t="s">
        <v>873</v>
      </c>
      <c r="C51" s="2119" t="s">
        <v>873</v>
      </c>
      <c r="D51" s="2119" t="s">
        <v>873</v>
      </c>
      <c r="E51" s="2570"/>
      <c r="F51" s="2570"/>
      <c r="G51" s="2570"/>
      <c r="H51" s="2571"/>
    </row>
    <row r="52" spans="1:8" ht="30.75" customHeight="1" thickBot="1">
      <c r="A52" s="2575" t="s">
        <v>843</v>
      </c>
      <c r="B52" s="2576"/>
      <c r="C52" s="2576"/>
      <c r="D52" s="2576"/>
      <c r="E52" s="2572" t="s">
        <v>602</v>
      </c>
      <c r="F52" s="2572"/>
      <c r="G52" s="2572"/>
      <c r="H52" s="2573"/>
    </row>
    <row r="53" spans="1:8" ht="33.75" customHeight="1">
      <c r="A53" s="2116" t="s">
        <v>885</v>
      </c>
      <c r="B53" s="2117">
        <f>IF(F27="oui","ANNEXE A ETABLIR","")</f>
      </c>
      <c r="C53" s="2117">
        <f>IF(OR(F31="oui",F45="non"),"ANNEXE A ETABLIR","")</f>
      </c>
      <c r="D53" s="2117">
        <f>IF(F45="oui","ANNEXE A ETABLIR","")</f>
      </c>
      <c r="E53" s="2579"/>
      <c r="F53" s="2579"/>
      <c r="G53" s="2579"/>
      <c r="H53" s="2580"/>
    </row>
    <row r="54" spans="1:8" ht="25.5" customHeight="1">
      <c r="A54" s="2118" t="s">
        <v>844</v>
      </c>
      <c r="B54" s="2112"/>
      <c r="C54" s="2112"/>
      <c r="D54" s="2112"/>
      <c r="E54" s="2581"/>
      <c r="F54" s="2582"/>
      <c r="G54" s="2582"/>
      <c r="H54" s="2583"/>
    </row>
    <row r="55" spans="1:8" ht="25.5" customHeight="1">
      <c r="A55" s="2118" t="s">
        <v>845</v>
      </c>
      <c r="B55" s="2112"/>
      <c r="C55" s="2112"/>
      <c r="D55" s="2112"/>
      <c r="E55" s="2581"/>
      <c r="F55" s="2582"/>
      <c r="G55" s="2582"/>
      <c r="H55" s="2583"/>
    </row>
    <row r="56" spans="1:8" ht="25.5" customHeight="1">
      <c r="A56" s="2118" t="s">
        <v>846</v>
      </c>
      <c r="B56" s="2112"/>
      <c r="C56" s="2112"/>
      <c r="D56" s="2112"/>
      <c r="E56" s="2581"/>
      <c r="F56" s="2582"/>
      <c r="G56" s="2582"/>
      <c r="H56" s="2583"/>
    </row>
    <row r="57" spans="1:8" ht="25.5" customHeight="1">
      <c r="A57" s="2118" t="s">
        <v>847</v>
      </c>
      <c r="B57" s="2112"/>
      <c r="C57" s="2112"/>
      <c r="D57" s="2112"/>
      <c r="E57" s="2581"/>
      <c r="F57" s="2582"/>
      <c r="G57" s="2582"/>
      <c r="H57" s="2583"/>
    </row>
    <row r="58" spans="1:8" ht="25.5" customHeight="1">
      <c r="A58" s="2118" t="s">
        <v>848</v>
      </c>
      <c r="B58" s="2112"/>
      <c r="C58" s="2112"/>
      <c r="D58" s="2112"/>
      <c r="E58" s="2581"/>
      <c r="F58" s="2582"/>
      <c r="G58" s="2582"/>
      <c r="H58" s="2583"/>
    </row>
    <row r="59" spans="1:8" ht="25.5" customHeight="1">
      <c r="A59" s="2118" t="s">
        <v>849</v>
      </c>
      <c r="B59" s="2112"/>
      <c r="C59" s="2112"/>
      <c r="D59" s="2112"/>
      <c r="E59" s="2581"/>
      <c r="F59" s="2582"/>
      <c r="G59" s="2582"/>
      <c r="H59" s="2583"/>
    </row>
    <row r="60" spans="1:8" ht="25.5" customHeight="1">
      <c r="A60" s="2118" t="s">
        <v>850</v>
      </c>
      <c r="B60" s="2112"/>
      <c r="C60" s="2112"/>
      <c r="D60" s="2112"/>
      <c r="E60" s="2581"/>
      <c r="F60" s="2582"/>
      <c r="G60" s="2582"/>
      <c r="H60" s="2583"/>
    </row>
    <row r="61" spans="1:8" ht="25.5" customHeight="1">
      <c r="A61" s="2118" t="s">
        <v>851</v>
      </c>
      <c r="B61" s="2112"/>
      <c r="C61" s="2112"/>
      <c r="D61" s="2112"/>
      <c r="E61" s="2581"/>
      <c r="F61" s="2582"/>
      <c r="G61" s="2582"/>
      <c r="H61" s="2583"/>
    </row>
    <row r="62" spans="1:8" ht="25.5" customHeight="1">
      <c r="A62" s="2118" t="s">
        <v>852</v>
      </c>
      <c r="B62" s="2112"/>
      <c r="C62" s="2112"/>
      <c r="D62" s="2112"/>
      <c r="E62" s="2581"/>
      <c r="F62" s="2582"/>
      <c r="G62" s="2582"/>
      <c r="H62" s="2583"/>
    </row>
    <row r="63" spans="1:8" ht="25.5" customHeight="1">
      <c r="A63" s="2118" t="s">
        <v>853</v>
      </c>
      <c r="B63" s="2112"/>
      <c r="C63" s="2112"/>
      <c r="D63" s="2112"/>
      <c r="E63" s="2581"/>
      <c r="F63" s="2582"/>
      <c r="G63" s="2582"/>
      <c r="H63" s="2583"/>
    </row>
    <row r="64" spans="1:8" ht="25.5" customHeight="1">
      <c r="A64" s="2118" t="s">
        <v>854</v>
      </c>
      <c r="B64" s="2111"/>
      <c r="C64" s="2112"/>
      <c r="D64" s="2112"/>
      <c r="E64" s="2581"/>
      <c r="F64" s="2582"/>
      <c r="G64" s="2582"/>
      <c r="H64" s="2583"/>
    </row>
    <row r="65" spans="1:8" ht="25.5" customHeight="1">
      <c r="A65" s="2118" t="s">
        <v>882</v>
      </c>
      <c r="B65" s="2111"/>
      <c r="C65" s="2112"/>
      <c r="D65" s="2112"/>
      <c r="E65" s="2581"/>
      <c r="F65" s="2582"/>
      <c r="G65" s="2582"/>
      <c r="H65" s="2583"/>
    </row>
    <row r="66" spans="1:8" ht="25.5" customHeight="1">
      <c r="A66" s="2118" t="s">
        <v>855</v>
      </c>
      <c r="B66" s="2111"/>
      <c r="C66" s="2112"/>
      <c r="D66" s="2112"/>
      <c r="E66" s="2581"/>
      <c r="F66" s="2582"/>
      <c r="G66" s="2582"/>
      <c r="H66" s="2583"/>
    </row>
    <row r="67" spans="1:8" ht="25.5" customHeight="1">
      <c r="A67" s="2118" t="s">
        <v>856</v>
      </c>
      <c r="B67" s="2112"/>
      <c r="C67" s="2112"/>
      <c r="D67" s="2112"/>
      <c r="E67" s="2581"/>
      <c r="F67" s="2582"/>
      <c r="G67" s="2582"/>
      <c r="H67" s="2583"/>
    </row>
    <row r="68" spans="1:8" ht="25.5" customHeight="1">
      <c r="A68" s="2118" t="s">
        <v>676</v>
      </c>
      <c r="B68" s="2112"/>
      <c r="C68" s="2112"/>
      <c r="D68" s="2112"/>
      <c r="E68" s="2581"/>
      <c r="F68" s="2582"/>
      <c r="G68" s="2582"/>
      <c r="H68" s="2583"/>
    </row>
    <row r="69" spans="1:8" ht="25.5" customHeight="1">
      <c r="A69" s="2118" t="s">
        <v>857</v>
      </c>
      <c r="B69" s="2112"/>
      <c r="C69" s="2112"/>
      <c r="D69" s="2112"/>
      <c r="E69" s="2581"/>
      <c r="F69" s="2582"/>
      <c r="G69" s="2582"/>
      <c r="H69" s="2583"/>
    </row>
    <row r="70" spans="1:8" ht="25.5" customHeight="1">
      <c r="A70" s="2118" t="s">
        <v>858</v>
      </c>
      <c r="B70" s="2112"/>
      <c r="C70" s="2112"/>
      <c r="D70" s="2112"/>
      <c r="E70" s="2581"/>
      <c r="F70" s="2582"/>
      <c r="G70" s="2582"/>
      <c r="H70" s="2583"/>
    </row>
    <row r="71" spans="1:8" ht="25.5" customHeight="1">
      <c r="A71" s="2118" t="s">
        <v>859</v>
      </c>
      <c r="B71" s="2110"/>
      <c r="C71" s="2112"/>
      <c r="D71" s="2112"/>
      <c r="E71" s="2581"/>
      <c r="F71" s="2582"/>
      <c r="G71" s="2582"/>
      <c r="H71" s="2583"/>
    </row>
    <row r="72" spans="1:8" ht="25.5" customHeight="1">
      <c r="A72" s="2118" t="s">
        <v>860</v>
      </c>
      <c r="B72" s="2110"/>
      <c r="C72" s="2112"/>
      <c r="D72" s="2112"/>
      <c r="E72" s="2581"/>
      <c r="F72" s="2582"/>
      <c r="G72" s="2582"/>
      <c r="H72" s="2583"/>
    </row>
    <row r="73" spans="1:8" ht="25.5" customHeight="1">
      <c r="A73" s="2118" t="s">
        <v>861</v>
      </c>
      <c r="B73" s="2110"/>
      <c r="C73" s="2112"/>
      <c r="D73" s="2112"/>
      <c r="E73" s="2581"/>
      <c r="F73" s="2582"/>
      <c r="G73" s="2582"/>
      <c r="H73" s="2583"/>
    </row>
    <row r="74" spans="1:8" ht="25.5" customHeight="1">
      <c r="A74" s="2118" t="s">
        <v>862</v>
      </c>
      <c r="B74" s="2110"/>
      <c r="C74" s="2110"/>
      <c r="D74" s="2112"/>
      <c r="E74" s="2581"/>
      <c r="F74" s="2582"/>
      <c r="G74" s="2582"/>
      <c r="H74" s="2583"/>
    </row>
    <row r="75" spans="1:8" ht="25.5" customHeight="1">
      <c r="A75" s="2118" t="s">
        <v>863</v>
      </c>
      <c r="B75" s="2110"/>
      <c r="C75" s="2110"/>
      <c r="D75" s="2112"/>
      <c r="E75" s="2581"/>
      <c r="F75" s="2582"/>
      <c r="G75" s="2582"/>
      <c r="H75" s="2583"/>
    </row>
    <row r="76" spans="1:8" ht="25.5" customHeight="1">
      <c r="A76" s="2584" t="s">
        <v>864</v>
      </c>
      <c r="B76" s="2585"/>
      <c r="C76" s="2585"/>
      <c r="D76" s="2585"/>
      <c r="E76" s="2587"/>
      <c r="F76" s="2588"/>
      <c r="G76" s="2588"/>
      <c r="H76" s="2589"/>
    </row>
    <row r="77" spans="1:8" ht="25.5" customHeight="1">
      <c r="A77" s="2118" t="s">
        <v>742</v>
      </c>
      <c r="B77" s="2112"/>
      <c r="C77" s="2112"/>
      <c r="D77" s="2113"/>
      <c r="E77" s="2581"/>
      <c r="F77" s="2582"/>
      <c r="G77" s="2582"/>
      <c r="H77" s="2583"/>
    </row>
    <row r="78" spans="1:8" ht="25.5" customHeight="1">
      <c r="A78" s="2118" t="s">
        <v>601</v>
      </c>
      <c r="B78" s="2110"/>
      <c r="C78" s="2112"/>
      <c r="D78" s="2112"/>
      <c r="E78" s="2581"/>
      <c r="F78" s="2582"/>
      <c r="G78" s="2582"/>
      <c r="H78" s="2583"/>
    </row>
    <row r="79" spans="1:8" ht="25.5" customHeight="1">
      <c r="A79" s="2118" t="s">
        <v>865</v>
      </c>
      <c r="B79" s="2112"/>
      <c r="C79" s="2112"/>
      <c r="D79" s="2112"/>
      <c r="E79" s="2581"/>
      <c r="F79" s="2582"/>
      <c r="G79" s="2582"/>
      <c r="H79" s="2583"/>
    </row>
    <row r="80" spans="1:8" ht="25.5" customHeight="1">
      <c r="A80" s="2118" t="s">
        <v>866</v>
      </c>
      <c r="B80" s="2112"/>
      <c r="C80" s="2112"/>
      <c r="D80" s="2112"/>
      <c r="E80" s="2581"/>
      <c r="F80" s="2582"/>
      <c r="G80" s="2582"/>
      <c r="H80" s="2583"/>
    </row>
    <row r="81" spans="1:8" ht="25.5" customHeight="1">
      <c r="A81" s="2118" t="s">
        <v>867</v>
      </c>
      <c r="B81" s="2110"/>
      <c r="C81" s="2112"/>
      <c r="D81" s="2112"/>
      <c r="E81" s="2581"/>
      <c r="F81" s="2582"/>
      <c r="G81" s="2582"/>
      <c r="H81" s="2583"/>
    </row>
    <row r="82" spans="1:8" ht="25.5" customHeight="1">
      <c r="A82" s="2118" t="s">
        <v>883</v>
      </c>
      <c r="B82" s="2110"/>
      <c r="C82" s="2110"/>
      <c r="D82" s="2112"/>
      <c r="E82" s="2581"/>
      <c r="F82" s="2582"/>
      <c r="G82" s="2582"/>
      <c r="H82" s="2583"/>
    </row>
    <row r="83" spans="1:8" ht="25.5" customHeight="1">
      <c r="A83" s="2118" t="s">
        <v>868</v>
      </c>
      <c r="B83" s="2110"/>
      <c r="C83" s="2110"/>
      <c r="D83" s="2112"/>
      <c r="E83" s="2581"/>
      <c r="F83" s="2582"/>
      <c r="G83" s="2582"/>
      <c r="H83" s="2583"/>
    </row>
    <row r="84" spans="1:8" ht="25.5" customHeight="1">
      <c r="A84" s="2118" t="s">
        <v>869</v>
      </c>
      <c r="B84" s="2110"/>
      <c r="C84" s="2110"/>
      <c r="D84" s="2112"/>
      <c r="E84" s="2581"/>
      <c r="F84" s="2582"/>
      <c r="G84" s="2582"/>
      <c r="H84" s="2583"/>
    </row>
    <row r="85" spans="1:8" ht="25.5" customHeight="1">
      <c r="A85" s="2118" t="s">
        <v>884</v>
      </c>
      <c r="B85" s="2110"/>
      <c r="C85" s="2112"/>
      <c r="D85" s="2112"/>
      <c r="E85" s="2581"/>
      <c r="F85" s="2582"/>
      <c r="G85" s="2582"/>
      <c r="H85" s="2583"/>
    </row>
    <row r="86" spans="1:8" ht="25.5" customHeight="1">
      <c r="A86" s="2118" t="s">
        <v>870</v>
      </c>
      <c r="B86" s="2110"/>
      <c r="C86" s="2112"/>
      <c r="D86" s="2112"/>
      <c r="E86" s="2581"/>
      <c r="F86" s="2582"/>
      <c r="G86" s="2582"/>
      <c r="H86" s="2583"/>
    </row>
    <row r="87" spans="1:8" ht="25.5" customHeight="1" thickBot="1">
      <c r="A87" s="2121" t="s">
        <v>741</v>
      </c>
      <c r="B87" s="2127"/>
      <c r="C87" s="2127"/>
      <c r="D87" s="2127"/>
      <c r="E87" s="2590"/>
      <c r="F87" s="2591"/>
      <c r="G87" s="2591"/>
      <c r="H87" s="2592"/>
    </row>
    <row r="88" spans="1:8" ht="25.5" customHeight="1">
      <c r="A88" s="2093"/>
      <c r="B88" s="928"/>
      <c r="C88" s="928"/>
      <c r="D88" s="928"/>
      <c r="E88" s="928"/>
      <c r="F88" s="928"/>
      <c r="G88" s="2092"/>
      <c r="H88" s="2092"/>
    </row>
    <row r="89" spans="1:8" ht="25.5" customHeight="1">
      <c r="A89" s="2093"/>
      <c r="B89" s="928"/>
      <c r="C89" s="928"/>
      <c r="D89" s="928"/>
      <c r="E89" s="928"/>
      <c r="F89" s="928"/>
      <c r="G89" s="2092"/>
      <c r="H89" s="2092"/>
    </row>
    <row r="90" spans="1:8" ht="25.5" customHeight="1">
      <c r="A90" s="2093"/>
      <c r="B90" s="928"/>
      <c r="C90" s="928"/>
      <c r="D90" s="928"/>
      <c r="E90" s="928"/>
      <c r="F90" s="928"/>
      <c r="G90" s="2092"/>
      <c r="H90" s="2092"/>
    </row>
    <row r="91" spans="1:8" ht="25.5" customHeight="1">
      <c r="A91" s="2093"/>
      <c r="B91" s="928"/>
      <c r="C91" s="928"/>
      <c r="D91" s="928"/>
      <c r="E91" s="928"/>
      <c r="F91" s="928"/>
      <c r="G91" s="2092"/>
      <c r="H91" s="2092"/>
    </row>
    <row r="92" spans="1:8" ht="25.5" customHeight="1">
      <c r="A92" s="2093"/>
      <c r="B92" s="928"/>
      <c r="C92" s="928"/>
      <c r="D92" s="928"/>
      <c r="E92" s="928"/>
      <c r="F92" s="928"/>
      <c r="G92" s="2092"/>
      <c r="H92" s="2092"/>
    </row>
    <row r="93" spans="1:8" ht="25.5" customHeight="1">
      <c r="A93" s="2093"/>
      <c r="B93" s="928"/>
      <c r="C93" s="928"/>
      <c r="D93" s="928"/>
      <c r="E93" s="928"/>
      <c r="F93" s="928"/>
      <c r="G93" s="2092"/>
      <c r="H93" s="2092"/>
    </row>
    <row r="94" spans="1:8" ht="25.5" customHeight="1">
      <c r="A94" s="2093"/>
      <c r="B94" s="928"/>
      <c r="C94" s="928"/>
      <c r="D94" s="928"/>
      <c r="E94" s="928"/>
      <c r="F94" s="928"/>
      <c r="G94" s="2092"/>
      <c r="H94" s="2092"/>
    </row>
    <row r="95" spans="1:8" ht="25.5" customHeight="1">
      <c r="A95" s="2093"/>
      <c r="B95" s="928"/>
      <c r="C95" s="928"/>
      <c r="D95" s="928"/>
      <c r="E95" s="928"/>
      <c r="F95" s="928"/>
      <c r="G95" s="2092"/>
      <c r="H95" s="2092"/>
    </row>
    <row r="96" spans="1:8" ht="25.5" customHeight="1">
      <c r="A96" s="2093"/>
      <c r="B96" s="928"/>
      <c r="C96" s="928"/>
      <c r="D96" s="928"/>
      <c r="E96" s="928"/>
      <c r="F96" s="928"/>
      <c r="G96" s="2092"/>
      <c r="H96" s="2092"/>
    </row>
    <row r="97" spans="1:8" ht="25.5" customHeight="1">
      <c r="A97" s="2093"/>
      <c r="B97" s="928"/>
      <c r="C97" s="928"/>
      <c r="D97" s="928"/>
      <c r="E97" s="928"/>
      <c r="F97" s="928"/>
      <c r="G97" s="2092"/>
      <c r="H97" s="2092"/>
    </row>
    <row r="98" spans="1:8" ht="25.5" customHeight="1">
      <c r="A98" s="2093"/>
      <c r="B98" s="928"/>
      <c r="C98" s="928"/>
      <c r="D98" s="928"/>
      <c r="E98" s="928"/>
      <c r="F98" s="928"/>
      <c r="G98" s="2092"/>
      <c r="H98" s="2092"/>
    </row>
    <row r="99" spans="1:8" ht="25.5" customHeight="1">
      <c r="A99" s="2093"/>
      <c r="B99" s="928"/>
      <c r="C99" s="928"/>
      <c r="D99" s="928"/>
      <c r="E99" s="928"/>
      <c r="F99" s="928"/>
      <c r="G99" s="2092"/>
      <c r="H99" s="2092"/>
    </row>
    <row r="100" spans="1:8" ht="25.5" customHeight="1">
      <c r="A100" s="2093"/>
      <c r="B100" s="928"/>
      <c r="C100" s="928"/>
      <c r="D100" s="928"/>
      <c r="E100" s="928"/>
      <c r="F100" s="928"/>
      <c r="G100" s="2092"/>
      <c r="H100" s="2092"/>
    </row>
    <row r="101" spans="1:8" ht="25.5" customHeight="1">
      <c r="A101" s="2093"/>
      <c r="B101" s="928"/>
      <c r="C101" s="928"/>
      <c r="D101" s="928"/>
      <c r="E101" s="928"/>
      <c r="F101" s="928"/>
      <c r="G101" s="2092"/>
      <c r="H101" s="2092"/>
    </row>
    <row r="102" spans="1:8" ht="25.5" customHeight="1">
      <c r="A102" s="2093"/>
      <c r="B102" s="928"/>
      <c r="C102" s="928"/>
      <c r="D102" s="928"/>
      <c r="E102" s="928"/>
      <c r="F102" s="928"/>
      <c r="G102" s="2092"/>
      <c r="H102" s="2092"/>
    </row>
    <row r="103" spans="1:8" ht="25.5" customHeight="1">
      <c r="A103" s="2093"/>
      <c r="B103" s="928"/>
      <c r="C103" s="928"/>
      <c r="D103" s="928"/>
      <c r="E103" s="928"/>
      <c r="F103" s="928"/>
      <c r="G103" s="2092"/>
      <c r="H103" s="2092"/>
    </row>
    <row r="104" spans="1:8" ht="25.5" customHeight="1">
      <c r="A104" s="2093"/>
      <c r="B104" s="928"/>
      <c r="C104" s="928"/>
      <c r="D104" s="928"/>
      <c r="E104" s="928"/>
      <c r="F104" s="928"/>
      <c r="G104" s="2092"/>
      <c r="H104" s="2092"/>
    </row>
    <row r="105" spans="1:8" ht="25.5" customHeight="1">
      <c r="A105" s="2093"/>
      <c r="B105" s="928"/>
      <c r="C105" s="928"/>
      <c r="D105" s="928"/>
      <c r="E105" s="928"/>
      <c r="F105" s="928"/>
      <c r="G105" s="2092"/>
      <c r="H105" s="2092"/>
    </row>
    <row r="106" spans="1:8" ht="25.5" customHeight="1">
      <c r="A106" s="2093"/>
      <c r="B106" s="928"/>
      <c r="C106" s="928"/>
      <c r="D106" s="928"/>
      <c r="E106" s="928"/>
      <c r="F106" s="928"/>
      <c r="G106" s="2092"/>
      <c r="H106" s="2092"/>
    </row>
    <row r="107" spans="1:8" ht="25.5" customHeight="1">
      <c r="A107" s="2093"/>
      <c r="B107" s="928"/>
      <c r="C107" s="928"/>
      <c r="D107" s="928"/>
      <c r="E107" s="928"/>
      <c r="F107" s="928"/>
      <c r="G107" s="2092"/>
      <c r="H107" s="2092"/>
    </row>
    <row r="108" spans="1:8" ht="25.5" customHeight="1">
      <c r="A108" s="2093"/>
      <c r="B108" s="928"/>
      <c r="C108" s="928"/>
      <c r="D108" s="928"/>
      <c r="E108" s="928"/>
      <c r="F108" s="928"/>
      <c r="G108" s="2092"/>
      <c r="H108" s="2092"/>
    </row>
    <row r="109" spans="1:8" ht="25.5" customHeight="1">
      <c r="A109" s="2093"/>
      <c r="B109" s="928"/>
      <c r="C109" s="928"/>
      <c r="D109" s="928"/>
      <c r="E109" s="928"/>
      <c r="F109" s="928"/>
      <c r="G109" s="2092"/>
      <c r="H109" s="2092"/>
    </row>
    <row r="110" spans="1:8" ht="25.5" customHeight="1">
      <c r="A110" s="2093"/>
      <c r="B110" s="928"/>
      <c r="C110" s="928"/>
      <c r="D110" s="928"/>
      <c r="E110" s="928"/>
      <c r="F110" s="928"/>
      <c r="G110" s="2092"/>
      <c r="H110" s="2092"/>
    </row>
    <row r="111" spans="1:8" ht="12.75">
      <c r="A111" s="928"/>
      <c r="B111" s="928"/>
      <c r="C111" s="928"/>
      <c r="D111" s="928"/>
      <c r="E111" s="928"/>
      <c r="F111" s="928"/>
      <c r="G111" s="2092"/>
      <c r="H111" s="2092"/>
    </row>
    <row r="112" spans="7:8" ht="12.75">
      <c r="G112" s="18"/>
      <c r="H112" s="18"/>
    </row>
    <row r="113" spans="7:8" ht="12.75">
      <c r="G113" s="18"/>
      <c r="H113" s="18"/>
    </row>
    <row r="114" spans="1:8" ht="12.75">
      <c r="A114" t="s">
        <v>325</v>
      </c>
      <c r="G114" s="18"/>
      <c r="H114" s="18"/>
    </row>
    <row r="115" spans="1:8" ht="12.75">
      <c r="A115" t="s">
        <v>326</v>
      </c>
      <c r="G115" s="18"/>
      <c r="H115" s="18"/>
    </row>
    <row r="116" spans="7:8" ht="12.75">
      <c r="G116" s="18"/>
      <c r="H116" s="18"/>
    </row>
    <row r="117" spans="1:8" ht="12.75">
      <c r="A117" t="s">
        <v>765</v>
      </c>
      <c r="G117" s="18"/>
      <c r="H117" s="18"/>
    </row>
    <row r="118" spans="1:8" ht="12.75">
      <c r="A118" t="s">
        <v>827</v>
      </c>
      <c r="G118" s="18"/>
      <c r="H118" s="18"/>
    </row>
    <row r="119" spans="1:8" ht="12.75">
      <c r="A119" t="s">
        <v>793</v>
      </c>
      <c r="G119" s="18"/>
      <c r="H119" s="18"/>
    </row>
    <row r="120" spans="7:8" ht="12.75">
      <c r="G120" s="18"/>
      <c r="H120" s="18"/>
    </row>
    <row r="121" spans="7:8" ht="12.75">
      <c r="G121" s="18"/>
      <c r="H121" s="18"/>
    </row>
    <row r="122" spans="1:8" ht="12.75">
      <c r="A122" t="s">
        <v>828</v>
      </c>
      <c r="G122" s="18"/>
      <c r="H122" s="18"/>
    </row>
    <row r="123" spans="7:8" ht="12.75">
      <c r="G123" s="18"/>
      <c r="H123" s="18"/>
    </row>
    <row r="124" spans="1:8" ht="12.75">
      <c r="A124" t="s">
        <v>829</v>
      </c>
      <c r="G124" s="18"/>
      <c r="H124" s="18"/>
    </row>
    <row r="125" spans="1:8" ht="12.75">
      <c r="A125" t="s">
        <v>830</v>
      </c>
      <c r="G125" s="18"/>
      <c r="H125" s="18"/>
    </row>
    <row r="126" spans="7:8" ht="12.75">
      <c r="G126" s="18"/>
      <c r="H126" s="18"/>
    </row>
    <row r="127" spans="7:8" ht="12.75">
      <c r="G127" s="18"/>
      <c r="H127" s="18"/>
    </row>
    <row r="128" spans="1:8" ht="12.75">
      <c r="A128" t="s">
        <v>765</v>
      </c>
      <c r="G128" s="18"/>
      <c r="H128" s="18"/>
    </row>
    <row r="129" spans="1:8" ht="12.75">
      <c r="A129" t="s">
        <v>796</v>
      </c>
      <c r="G129" s="18"/>
      <c r="H129" s="18"/>
    </row>
    <row r="130" spans="1:8" ht="12.75">
      <c r="A130" t="s">
        <v>793</v>
      </c>
      <c r="G130" s="18"/>
      <c r="H130" s="18"/>
    </row>
    <row r="131" spans="7:8" ht="12.75">
      <c r="G131" s="18"/>
      <c r="H131" s="18"/>
    </row>
    <row r="132" spans="1:8" ht="12.75">
      <c r="A132" t="s">
        <v>765</v>
      </c>
      <c r="G132" s="18"/>
      <c r="H132" s="18"/>
    </row>
    <row r="133" spans="1:8" ht="12.75">
      <c r="A133" t="s">
        <v>831</v>
      </c>
      <c r="G133" s="18"/>
      <c r="H133" s="18"/>
    </row>
    <row r="134" spans="1:8" ht="12.75">
      <c r="A134" t="s">
        <v>793</v>
      </c>
      <c r="G134" s="18"/>
      <c r="H134" s="18"/>
    </row>
    <row r="135" spans="7:8" ht="12.75">
      <c r="G135" s="18"/>
      <c r="H135" s="18"/>
    </row>
    <row r="136" spans="1:8" ht="12.75">
      <c r="A136" t="s">
        <v>832</v>
      </c>
      <c r="G136" s="18"/>
      <c r="H136" s="18"/>
    </row>
    <row r="137" spans="1:8" ht="12.75">
      <c r="A137" t="s">
        <v>768</v>
      </c>
      <c r="G137" s="18"/>
      <c r="H137" s="18"/>
    </row>
    <row r="138" spans="7:8" ht="12.75">
      <c r="G138" s="18"/>
      <c r="H138" s="18"/>
    </row>
    <row r="139" spans="7:8" ht="12.75">
      <c r="G139" s="18"/>
      <c r="H139" s="18"/>
    </row>
    <row r="140" spans="7:8" ht="12.75">
      <c r="G140" s="18"/>
      <c r="H140" s="18"/>
    </row>
    <row r="141" spans="7:8" ht="12.75">
      <c r="G141" s="18"/>
      <c r="H141" s="18"/>
    </row>
    <row r="142" spans="1:8" ht="12.75">
      <c r="A142" t="s">
        <v>423</v>
      </c>
      <c r="G142" s="18"/>
      <c r="H142" s="18"/>
    </row>
    <row r="143" spans="1:8" ht="12.75">
      <c r="A143" t="s">
        <v>874</v>
      </c>
      <c r="G143" s="18"/>
      <c r="H143" s="18"/>
    </row>
    <row r="144" spans="1:8" ht="12.75">
      <c r="A144" t="s">
        <v>709</v>
      </c>
      <c r="B144" t="s">
        <v>875</v>
      </c>
      <c r="G144" s="18"/>
      <c r="H144" s="18"/>
    </row>
    <row r="145" spans="7:8" ht="12.75">
      <c r="G145" s="18"/>
      <c r="H145" s="18"/>
    </row>
    <row r="146" spans="7:8" ht="12.75">
      <c r="G146" s="18"/>
      <c r="H146" s="18"/>
    </row>
    <row r="147" spans="7:8" ht="12.75">
      <c r="G147" s="18"/>
      <c r="H147" s="18"/>
    </row>
    <row r="148" spans="7:8" ht="12.75">
      <c r="G148" s="18"/>
      <c r="H148" s="18"/>
    </row>
    <row r="149" spans="7:8" ht="12.75">
      <c r="G149" s="18"/>
      <c r="H149" s="18"/>
    </row>
    <row r="150" spans="7:8" ht="12.75">
      <c r="G150" s="18"/>
      <c r="H150" s="18"/>
    </row>
    <row r="151" spans="7:8" ht="12.75">
      <c r="G151" s="18"/>
      <c r="H151" s="18"/>
    </row>
    <row r="152" spans="7:8" ht="12.75">
      <c r="G152" s="18"/>
      <c r="H152" s="18"/>
    </row>
    <row r="153" spans="7:8" ht="12.75">
      <c r="G153" s="18"/>
      <c r="H153" s="18"/>
    </row>
    <row r="154" spans="7:8" ht="12.75">
      <c r="G154" s="18"/>
      <c r="H154" s="18"/>
    </row>
    <row r="155" spans="7:8" ht="12.75">
      <c r="G155" s="18"/>
      <c r="H155" s="18"/>
    </row>
    <row r="156" spans="7:8" ht="12.75">
      <c r="G156" s="18"/>
      <c r="H156" s="18"/>
    </row>
    <row r="157" spans="7:8" ht="12.75">
      <c r="G157" s="18"/>
      <c r="H157" s="18"/>
    </row>
    <row r="158" spans="7:8" ht="12.75">
      <c r="G158" s="18"/>
      <c r="H158" s="18"/>
    </row>
    <row r="159" spans="7:8" ht="12.75">
      <c r="G159" s="18"/>
      <c r="H159" s="18"/>
    </row>
    <row r="160" spans="7:8" ht="12.75">
      <c r="G160" s="18"/>
      <c r="H160" s="18"/>
    </row>
    <row r="161" spans="7:8" ht="12.75">
      <c r="G161" s="18"/>
      <c r="H161" s="18"/>
    </row>
    <row r="162" spans="7:8" ht="12.75">
      <c r="G162" s="18"/>
      <c r="H162" s="18"/>
    </row>
    <row r="163" spans="7:8" ht="12.75">
      <c r="G163" s="18"/>
      <c r="H163" s="18"/>
    </row>
    <row r="164" spans="7:8" ht="12.75"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  <row r="400" spans="7:8" ht="12.75">
      <c r="G400" s="18"/>
      <c r="H400" s="18"/>
    </row>
    <row r="401" spans="7:8" ht="12.75">
      <c r="G401" s="18"/>
      <c r="H401" s="18"/>
    </row>
    <row r="402" spans="7:8" ht="12.75">
      <c r="G402" s="18"/>
      <c r="H402" s="18"/>
    </row>
    <row r="403" spans="7:8" ht="12.75">
      <c r="G403" s="18"/>
      <c r="H403" s="18"/>
    </row>
    <row r="404" spans="7:8" ht="12.75">
      <c r="G404" s="18"/>
      <c r="H404" s="18"/>
    </row>
    <row r="405" spans="7:8" ht="12.75">
      <c r="G405" s="18"/>
      <c r="H405" s="18"/>
    </row>
    <row r="406" spans="7:8" ht="12.75">
      <c r="G406" s="18"/>
      <c r="H406" s="18"/>
    </row>
    <row r="407" spans="7:8" ht="12.75">
      <c r="G407" s="18"/>
      <c r="H407" s="18"/>
    </row>
    <row r="408" spans="7:8" ht="12.75">
      <c r="G408" s="18"/>
      <c r="H408" s="18"/>
    </row>
    <row r="409" spans="7:8" ht="12.75">
      <c r="G409" s="18"/>
      <c r="H409" s="18"/>
    </row>
    <row r="410" spans="7:8" ht="12.75">
      <c r="G410" s="18"/>
      <c r="H410" s="18"/>
    </row>
    <row r="411" spans="7:8" ht="12.75">
      <c r="G411" s="18"/>
      <c r="H411" s="18"/>
    </row>
    <row r="412" spans="7:8" ht="12.75">
      <c r="G412" s="18"/>
      <c r="H412" s="18"/>
    </row>
    <row r="413" spans="7:8" ht="12.75">
      <c r="G413" s="18"/>
      <c r="H413" s="18"/>
    </row>
    <row r="414" spans="7:8" ht="12.75">
      <c r="G414" s="18"/>
      <c r="H414" s="18"/>
    </row>
    <row r="415" spans="7:8" ht="12.75">
      <c r="G415" s="18"/>
      <c r="H415" s="18"/>
    </row>
    <row r="416" spans="7:8" ht="12.75">
      <c r="G416" s="18"/>
      <c r="H416" s="18"/>
    </row>
    <row r="417" spans="7:8" ht="12.75">
      <c r="G417" s="18"/>
      <c r="H417" s="18"/>
    </row>
    <row r="418" spans="7:8" ht="12.75">
      <c r="G418" s="18"/>
      <c r="H418" s="18"/>
    </row>
    <row r="419" spans="7:8" ht="12.75">
      <c r="G419" s="18"/>
      <c r="H419" s="18"/>
    </row>
    <row r="420" spans="7:8" ht="12.75">
      <c r="G420" s="18"/>
      <c r="H420" s="18"/>
    </row>
    <row r="421" spans="7:8" ht="12.75">
      <c r="G421" s="18"/>
      <c r="H421" s="18"/>
    </row>
    <row r="422" spans="7:8" ht="12.75">
      <c r="G422" s="18"/>
      <c r="H422" s="18"/>
    </row>
    <row r="423" spans="7:8" ht="12.75">
      <c r="G423" s="18"/>
      <c r="H423" s="18"/>
    </row>
    <row r="424" spans="7:8" ht="12.75">
      <c r="G424" s="18"/>
      <c r="H424" s="18"/>
    </row>
    <row r="425" spans="7:8" ht="12.75">
      <c r="G425" s="18"/>
      <c r="H425" s="18"/>
    </row>
    <row r="426" spans="7:8" ht="12.75">
      <c r="G426" s="18"/>
      <c r="H426" s="18"/>
    </row>
    <row r="427" spans="7:8" ht="12.75">
      <c r="G427" s="18"/>
      <c r="H427" s="18"/>
    </row>
    <row r="428" spans="7:8" ht="12.75">
      <c r="G428" s="18"/>
      <c r="H428" s="18"/>
    </row>
    <row r="429" spans="7:8" ht="12.75">
      <c r="G429" s="18"/>
      <c r="H429" s="18"/>
    </row>
    <row r="430" spans="7:8" ht="12.75">
      <c r="G430" s="18"/>
      <c r="H430" s="18"/>
    </row>
    <row r="431" spans="7:8" ht="12.75">
      <c r="G431" s="18"/>
      <c r="H431" s="18"/>
    </row>
    <row r="432" spans="7:8" ht="12.75">
      <c r="G432" s="18"/>
      <c r="H432" s="18"/>
    </row>
    <row r="433" spans="7:8" ht="12.75">
      <c r="G433" s="18"/>
      <c r="H433" s="18"/>
    </row>
    <row r="434" spans="7:8" ht="12.75">
      <c r="G434" s="18"/>
      <c r="H434" s="18"/>
    </row>
    <row r="435" spans="7:8" ht="12.75">
      <c r="G435" s="18"/>
      <c r="H435" s="18"/>
    </row>
    <row r="436" spans="7:8" ht="12.75">
      <c r="G436" s="18"/>
      <c r="H436" s="18"/>
    </row>
    <row r="437" spans="7:8" ht="12.75">
      <c r="G437" s="18"/>
      <c r="H437" s="18"/>
    </row>
    <row r="438" spans="7:8" ht="12.75">
      <c r="G438" s="18"/>
      <c r="H438" s="18"/>
    </row>
    <row r="439" spans="7:8" ht="12.75">
      <c r="G439" s="18"/>
      <c r="H439" s="18"/>
    </row>
    <row r="440" spans="7:8" ht="12.75">
      <c r="G440" s="18"/>
      <c r="H440" s="18"/>
    </row>
    <row r="441" spans="7:8" ht="12.75">
      <c r="G441" s="18"/>
      <c r="H441" s="18"/>
    </row>
    <row r="442" spans="7:8" ht="12.75">
      <c r="G442" s="18"/>
      <c r="H442" s="18"/>
    </row>
    <row r="443" spans="7:8" ht="12.75">
      <c r="G443" s="18"/>
      <c r="H443" s="18"/>
    </row>
    <row r="444" spans="7:8" ht="12.75">
      <c r="G444" s="18"/>
      <c r="H444" s="18"/>
    </row>
    <row r="445" spans="7:8" ht="12.75">
      <c r="G445" s="18"/>
      <c r="H445" s="18"/>
    </row>
    <row r="446" spans="7:8" ht="12.75">
      <c r="G446" s="18"/>
      <c r="H446" s="18"/>
    </row>
    <row r="447" spans="7:8" ht="12.75">
      <c r="G447" s="18"/>
      <c r="H447" s="18"/>
    </row>
    <row r="448" spans="7:8" ht="12.75">
      <c r="G448" s="18"/>
      <c r="H448" s="18"/>
    </row>
    <row r="449" spans="7:8" ht="12.75">
      <c r="G449" s="18"/>
      <c r="H449" s="18"/>
    </row>
    <row r="450" spans="7:8" ht="12.75">
      <c r="G450" s="18"/>
      <c r="H450" s="18"/>
    </row>
    <row r="451" spans="7:8" ht="12.75">
      <c r="G451" s="18"/>
      <c r="H451" s="18"/>
    </row>
    <row r="452" spans="7:8" ht="12.75">
      <c r="G452" s="18"/>
      <c r="H452" s="18"/>
    </row>
    <row r="453" spans="7:8" ht="12.75">
      <c r="G453" s="18"/>
      <c r="H453" s="18"/>
    </row>
    <row r="454" spans="7:8" ht="12.75">
      <c r="G454" s="18"/>
      <c r="H454" s="18"/>
    </row>
    <row r="455" spans="7:8" ht="12.75">
      <c r="G455" s="18"/>
      <c r="H455" s="18"/>
    </row>
    <row r="456" spans="7:8" ht="12.75">
      <c r="G456" s="18"/>
      <c r="H456" s="18"/>
    </row>
    <row r="457" spans="7:8" ht="12.75">
      <c r="G457" s="18"/>
      <c r="H457" s="18"/>
    </row>
    <row r="458" spans="7:8" ht="12.75">
      <c r="G458" s="18"/>
      <c r="H458" s="18"/>
    </row>
    <row r="459" spans="7:8" ht="12.75">
      <c r="G459" s="18"/>
      <c r="H459" s="18"/>
    </row>
    <row r="460" spans="7:8" ht="12.75">
      <c r="G460" s="18"/>
      <c r="H460" s="18"/>
    </row>
    <row r="461" spans="7:8" ht="12.75">
      <c r="G461" s="18"/>
      <c r="H461" s="18"/>
    </row>
    <row r="462" spans="7:8" ht="12.75">
      <c r="G462" s="18"/>
      <c r="H462" s="18"/>
    </row>
    <row r="463" spans="7:8" ht="12.75">
      <c r="G463" s="18"/>
      <c r="H463" s="18"/>
    </row>
    <row r="464" spans="7:8" ht="12.75">
      <c r="G464" s="18"/>
      <c r="H464" s="18"/>
    </row>
    <row r="465" spans="7:8" ht="12.75">
      <c r="G465" s="18"/>
      <c r="H465" s="18"/>
    </row>
    <row r="466" spans="7:8" ht="12.75">
      <c r="G466" s="18"/>
      <c r="H466" s="18"/>
    </row>
    <row r="467" spans="7:8" ht="12.75">
      <c r="G467" s="18"/>
      <c r="H467" s="18"/>
    </row>
    <row r="468" spans="7:8" ht="12.75">
      <c r="G468" s="18"/>
      <c r="H468" s="18"/>
    </row>
    <row r="469" spans="7:8" ht="12.75">
      <c r="G469" s="18"/>
      <c r="H469" s="18"/>
    </row>
    <row r="470" spans="7:8" ht="12.75">
      <c r="G470" s="18"/>
      <c r="H470" s="18"/>
    </row>
    <row r="471" spans="7:8" ht="12.75">
      <c r="G471" s="18"/>
      <c r="H471" s="18"/>
    </row>
    <row r="472" spans="7:8" ht="12.75">
      <c r="G472" s="18"/>
      <c r="H472" s="18"/>
    </row>
    <row r="473" spans="7:8" ht="12.75">
      <c r="G473" s="18"/>
      <c r="H473" s="18"/>
    </row>
    <row r="474" spans="7:8" ht="12.75">
      <c r="G474" s="18"/>
      <c r="H474" s="18"/>
    </row>
    <row r="475" spans="7:8" ht="12.75">
      <c r="G475" s="18"/>
      <c r="H475" s="18"/>
    </row>
    <row r="476" spans="7:8" ht="12.75">
      <c r="G476" s="18"/>
      <c r="H476" s="18"/>
    </row>
    <row r="477" spans="7:8" ht="12.75">
      <c r="G477" s="18"/>
      <c r="H477" s="18"/>
    </row>
    <row r="478" spans="7:8" ht="12.75">
      <c r="G478" s="18"/>
      <c r="H478" s="18"/>
    </row>
    <row r="479" spans="7:8" ht="12.75">
      <c r="G479" s="18"/>
      <c r="H479" s="18"/>
    </row>
    <row r="480" spans="7:8" ht="12.75">
      <c r="G480" s="18"/>
      <c r="H480" s="18"/>
    </row>
    <row r="481" spans="7:8" ht="12.75">
      <c r="G481" s="18"/>
      <c r="H481" s="18"/>
    </row>
    <row r="482" spans="7:8" ht="12.75">
      <c r="G482" s="18"/>
      <c r="H482" s="18"/>
    </row>
    <row r="483" spans="7:8" ht="12.75">
      <c r="G483" s="18"/>
      <c r="H483" s="18"/>
    </row>
    <row r="484" spans="7:8" ht="12.75">
      <c r="G484" s="18"/>
      <c r="H484" s="18"/>
    </row>
    <row r="485" spans="7:8" ht="12.75">
      <c r="G485" s="18"/>
      <c r="H485" s="18"/>
    </row>
    <row r="486" spans="7:8" ht="12.75">
      <c r="G486" s="18"/>
      <c r="H486" s="18"/>
    </row>
    <row r="487" spans="7:8" ht="12.75">
      <c r="G487" s="18"/>
      <c r="H487" s="18"/>
    </row>
    <row r="488" spans="7:8" ht="12.75">
      <c r="G488" s="18"/>
      <c r="H488" s="18"/>
    </row>
    <row r="489" spans="7:8" ht="12.75">
      <c r="G489" s="18"/>
      <c r="H489" s="18"/>
    </row>
    <row r="490" spans="7:8" ht="12.75">
      <c r="G490" s="18"/>
      <c r="H490" s="18"/>
    </row>
    <row r="491" spans="7:8" ht="12.75">
      <c r="G491" s="18"/>
      <c r="H491" s="18"/>
    </row>
    <row r="492" spans="7:8" ht="12.75">
      <c r="G492" s="18"/>
      <c r="H492" s="18"/>
    </row>
    <row r="493" spans="7:8" ht="12.75">
      <c r="G493" s="18"/>
      <c r="H493" s="18"/>
    </row>
    <row r="494" spans="7:8" ht="12.75">
      <c r="G494" s="18"/>
      <c r="H494" s="18"/>
    </row>
    <row r="495" spans="7:8" ht="12.75">
      <c r="G495" s="18"/>
      <c r="H495" s="18"/>
    </row>
    <row r="496" spans="7:8" ht="12.75">
      <c r="G496" s="18"/>
      <c r="H496" s="18"/>
    </row>
    <row r="497" spans="7:8" ht="12.75">
      <c r="G497" s="18"/>
      <c r="H497" s="18"/>
    </row>
    <row r="498" spans="7:8" ht="12.75">
      <c r="G498" s="18"/>
      <c r="H498" s="18"/>
    </row>
    <row r="499" spans="7:8" ht="12.75">
      <c r="G499" s="18"/>
      <c r="H499" s="18"/>
    </row>
    <row r="500" spans="7:8" ht="12.75">
      <c r="G500" s="18"/>
      <c r="H500" s="18"/>
    </row>
    <row r="501" spans="7:8" ht="12.75">
      <c r="G501" s="18"/>
      <c r="H501" s="18"/>
    </row>
    <row r="502" spans="7:8" ht="12.75">
      <c r="G502" s="18"/>
      <c r="H502" s="18"/>
    </row>
    <row r="503" spans="7:8" ht="12.75">
      <c r="G503" s="18"/>
      <c r="H503" s="18"/>
    </row>
    <row r="504" spans="7:8" ht="12.75">
      <c r="G504" s="18"/>
      <c r="H504" s="18"/>
    </row>
    <row r="505" spans="7:8" ht="12.75">
      <c r="G505" s="18"/>
      <c r="H505" s="18"/>
    </row>
    <row r="506" spans="7:8" ht="12.75">
      <c r="G506" s="18"/>
      <c r="H506" s="18"/>
    </row>
    <row r="507" spans="7:8" ht="12.75">
      <c r="G507" s="18"/>
      <c r="H507" s="18"/>
    </row>
    <row r="508" spans="7:8" ht="12.75">
      <c r="G508" s="18"/>
      <c r="H508" s="18"/>
    </row>
    <row r="509" spans="7:8" ht="12.75">
      <c r="G509" s="18"/>
      <c r="H509" s="18"/>
    </row>
    <row r="510" spans="7:8" ht="12.75">
      <c r="G510" s="18"/>
      <c r="H510" s="18"/>
    </row>
    <row r="511" spans="7:8" ht="12.75">
      <c r="G511" s="18"/>
      <c r="H511" s="18"/>
    </row>
    <row r="512" spans="7:8" ht="12.75">
      <c r="G512" s="18"/>
      <c r="H512" s="18"/>
    </row>
    <row r="513" spans="7:8" ht="12.75">
      <c r="G513" s="18"/>
      <c r="H513" s="18"/>
    </row>
    <row r="514" spans="7:8" ht="12.75">
      <c r="G514" s="18"/>
      <c r="H514" s="18"/>
    </row>
    <row r="515" spans="7:8" ht="12.75">
      <c r="G515" s="18"/>
      <c r="H515" s="18"/>
    </row>
    <row r="516" spans="7:8" ht="12.75">
      <c r="G516" s="18"/>
      <c r="H516" s="18"/>
    </row>
    <row r="517" spans="7:8" ht="12.75">
      <c r="G517" s="18"/>
      <c r="H517" s="18"/>
    </row>
    <row r="518" spans="7:8" ht="12.75">
      <c r="G518" s="18"/>
      <c r="H518" s="18"/>
    </row>
    <row r="519" spans="7:8" ht="12.75">
      <c r="G519" s="18"/>
      <c r="H519" s="18"/>
    </row>
    <row r="520" spans="7:8" ht="12.75">
      <c r="G520" s="18"/>
      <c r="H520" s="18"/>
    </row>
    <row r="521" spans="7:8" ht="12.75">
      <c r="G521" s="18"/>
      <c r="H521" s="18"/>
    </row>
    <row r="522" spans="7:8" ht="12.75">
      <c r="G522" s="18"/>
      <c r="H522" s="18"/>
    </row>
    <row r="523" spans="7:8" ht="12.75">
      <c r="G523" s="18"/>
      <c r="H523" s="18"/>
    </row>
    <row r="524" spans="7:8" ht="12.75">
      <c r="G524" s="18"/>
      <c r="H524" s="18"/>
    </row>
    <row r="525" spans="7:8" ht="12.75">
      <c r="G525" s="18"/>
      <c r="H525" s="18"/>
    </row>
    <row r="526" spans="7:8" ht="12.75">
      <c r="G526" s="18"/>
      <c r="H526" s="18"/>
    </row>
    <row r="527" spans="7:8" ht="12.75">
      <c r="G527" s="18"/>
      <c r="H527" s="18"/>
    </row>
    <row r="528" spans="7:8" ht="12.75">
      <c r="G528" s="18"/>
      <c r="H528" s="18"/>
    </row>
    <row r="529" spans="7:8" ht="12.75">
      <c r="G529" s="18"/>
      <c r="H529" s="18"/>
    </row>
    <row r="530" spans="7:8" ht="12.75">
      <c r="G530" s="18"/>
      <c r="H530" s="18"/>
    </row>
    <row r="531" spans="7:8" ht="12.75">
      <c r="G531" s="18"/>
      <c r="H531" s="18"/>
    </row>
    <row r="532" spans="7:8" ht="12.75">
      <c r="G532" s="18"/>
      <c r="H532" s="18"/>
    </row>
    <row r="533" spans="7:8" ht="12.75">
      <c r="G533" s="18"/>
      <c r="H533" s="18"/>
    </row>
    <row r="534" spans="7:8" ht="12.75">
      <c r="G534" s="18"/>
      <c r="H534" s="18"/>
    </row>
    <row r="535" spans="7:8" ht="12.75">
      <c r="G535" s="18"/>
      <c r="H535" s="18"/>
    </row>
    <row r="536" spans="7:8" ht="12.75">
      <c r="G536" s="18"/>
      <c r="H536" s="18"/>
    </row>
    <row r="537" spans="7:8" ht="12.75">
      <c r="G537" s="18"/>
      <c r="H537" s="18"/>
    </row>
    <row r="538" spans="7:8" ht="12.75">
      <c r="G538" s="18"/>
      <c r="H538" s="18"/>
    </row>
    <row r="539" spans="7:8" ht="12.75">
      <c r="G539" s="18"/>
      <c r="H539" s="18"/>
    </row>
    <row r="540" spans="7:8" ht="12.75">
      <c r="G540" s="18"/>
      <c r="H540" s="18"/>
    </row>
    <row r="541" spans="7:8" ht="12.75">
      <c r="G541" s="18"/>
      <c r="H541" s="18"/>
    </row>
    <row r="542" spans="7:8" ht="12.75">
      <c r="G542" s="18"/>
      <c r="H542" s="18"/>
    </row>
    <row r="543" spans="7:8" ht="12.75">
      <c r="G543" s="18"/>
      <c r="H543" s="18"/>
    </row>
    <row r="544" spans="7:8" ht="12.75">
      <c r="G544" s="18"/>
      <c r="H544" s="18"/>
    </row>
    <row r="545" spans="7:8" ht="12.75">
      <c r="G545" s="18"/>
      <c r="H545" s="18"/>
    </row>
    <row r="546" spans="7:8" ht="12.75">
      <c r="G546" s="18"/>
      <c r="H546" s="18"/>
    </row>
    <row r="547" spans="7:8" ht="12.75">
      <c r="G547" s="18"/>
      <c r="H547" s="18"/>
    </row>
    <row r="548" spans="7:8" ht="12.75">
      <c r="G548" s="18"/>
      <c r="H548" s="18"/>
    </row>
    <row r="549" spans="7:8" ht="12.75">
      <c r="G549" s="18"/>
      <c r="H549" s="18"/>
    </row>
    <row r="550" spans="7:8" ht="12.75">
      <c r="G550" s="18"/>
      <c r="H550" s="18"/>
    </row>
    <row r="551" spans="7:8" ht="12.75">
      <c r="G551" s="18"/>
      <c r="H551" s="18"/>
    </row>
    <row r="552" spans="7:8" ht="12.75">
      <c r="G552" s="18"/>
      <c r="H552" s="18"/>
    </row>
    <row r="553" spans="7:8" ht="12.75">
      <c r="G553" s="18"/>
      <c r="H553" s="18"/>
    </row>
    <row r="554" spans="7:8" ht="12.75">
      <c r="G554" s="18"/>
      <c r="H554" s="18"/>
    </row>
    <row r="555" spans="7:8" ht="12.75">
      <c r="G555" s="18"/>
      <c r="H555" s="18"/>
    </row>
    <row r="556" spans="7:8" ht="12.75">
      <c r="G556" s="18"/>
      <c r="H556" s="18"/>
    </row>
    <row r="557" spans="7:8" ht="12.75">
      <c r="G557" s="18"/>
      <c r="H557" s="18"/>
    </row>
    <row r="558" spans="7:8" ht="12.75">
      <c r="G558" s="18"/>
      <c r="H558" s="18"/>
    </row>
    <row r="559" spans="7:8" ht="12.75">
      <c r="G559" s="18"/>
      <c r="H559" s="18"/>
    </row>
    <row r="560" spans="7:8" ht="12.75">
      <c r="G560" s="18"/>
      <c r="H560" s="18"/>
    </row>
    <row r="561" spans="7:8" ht="12.75">
      <c r="G561" s="18"/>
      <c r="H561" s="18"/>
    </row>
    <row r="562" spans="7:8" ht="12.75">
      <c r="G562" s="18"/>
      <c r="H562" s="18"/>
    </row>
    <row r="563" spans="7:8" ht="12.75">
      <c r="G563" s="18"/>
      <c r="H563" s="18"/>
    </row>
    <row r="564" spans="7:8" ht="12.75">
      <c r="G564" s="18"/>
      <c r="H564" s="18"/>
    </row>
    <row r="565" spans="7:8" ht="12.75">
      <c r="G565" s="18"/>
      <c r="H565" s="18"/>
    </row>
    <row r="566" spans="7:8" ht="12.75">
      <c r="G566" s="18"/>
      <c r="H566" s="18"/>
    </row>
    <row r="567" spans="7:8" ht="12.75">
      <c r="G567" s="18"/>
      <c r="H567" s="18"/>
    </row>
    <row r="568" spans="7:8" ht="12.75">
      <c r="G568" s="18"/>
      <c r="H568" s="18"/>
    </row>
    <row r="569" spans="7:8" ht="12.75">
      <c r="G569" s="18"/>
      <c r="H569" s="18"/>
    </row>
    <row r="570" spans="7:8" ht="12.75">
      <c r="G570" s="18"/>
      <c r="H570" s="18"/>
    </row>
    <row r="571" spans="7:8" ht="12.75">
      <c r="G571" s="18"/>
      <c r="H571" s="18"/>
    </row>
    <row r="572" spans="7:8" ht="12.75">
      <c r="G572" s="18"/>
      <c r="H572" s="18"/>
    </row>
    <row r="573" spans="7:8" ht="12.75">
      <c r="G573" s="18"/>
      <c r="H573" s="18"/>
    </row>
    <row r="574" spans="7:8" ht="12.75">
      <c r="G574" s="18"/>
      <c r="H574" s="18"/>
    </row>
    <row r="575" spans="7:8" ht="12.75">
      <c r="G575" s="18"/>
      <c r="H575" s="18"/>
    </row>
    <row r="576" spans="7:8" ht="12.75">
      <c r="G576" s="18"/>
      <c r="H576" s="18"/>
    </row>
    <row r="577" spans="7:8" ht="12.75">
      <c r="G577" s="18"/>
      <c r="H577" s="18"/>
    </row>
    <row r="578" spans="7:8" ht="12.75">
      <c r="G578" s="18"/>
      <c r="H578" s="18"/>
    </row>
    <row r="579" spans="7:8" ht="12.75">
      <c r="G579" s="18"/>
      <c r="H579" s="18"/>
    </row>
    <row r="580" spans="7:8" ht="12.75">
      <c r="G580" s="18"/>
      <c r="H580" s="18"/>
    </row>
    <row r="581" spans="7:8" ht="12.75">
      <c r="G581" s="18"/>
      <c r="H581" s="18"/>
    </row>
    <row r="582" spans="7:8" ht="12.75">
      <c r="G582" s="18"/>
      <c r="H582" s="18"/>
    </row>
    <row r="583" spans="7:8" ht="12.75">
      <c r="G583" s="18"/>
      <c r="H583" s="18"/>
    </row>
    <row r="584" spans="7:8" ht="12.75">
      <c r="G584" s="18"/>
      <c r="H584" s="18"/>
    </row>
    <row r="585" spans="7:8" ht="12.75">
      <c r="G585" s="18"/>
      <c r="H585" s="18"/>
    </row>
    <row r="586" spans="7:8" ht="12.75">
      <c r="G586" s="18"/>
      <c r="H586" s="18"/>
    </row>
    <row r="587" spans="7:8" ht="12.75">
      <c r="G587" s="18"/>
      <c r="H587" s="18"/>
    </row>
    <row r="588" spans="7:8" ht="12.75">
      <c r="G588" s="18"/>
      <c r="H588" s="18"/>
    </row>
    <row r="589" spans="7:8" ht="12.75">
      <c r="G589" s="18"/>
      <c r="H589" s="18"/>
    </row>
    <row r="590" spans="7:8" ht="12.75">
      <c r="G590" s="18"/>
      <c r="H590" s="18"/>
    </row>
    <row r="591" spans="7:8" ht="12.75">
      <c r="G591" s="18"/>
      <c r="H591" s="18"/>
    </row>
    <row r="592" spans="7:8" ht="12.75">
      <c r="G592" s="18"/>
      <c r="H592" s="18"/>
    </row>
    <row r="593" spans="7:8" ht="12.75">
      <c r="G593" s="18"/>
      <c r="H593" s="18"/>
    </row>
    <row r="594" spans="7:8" ht="12.75">
      <c r="G594" s="18"/>
      <c r="H594" s="18"/>
    </row>
    <row r="595" spans="7:8" ht="12.75">
      <c r="G595" s="18"/>
      <c r="H595" s="18"/>
    </row>
    <row r="596" spans="7:8" ht="12.75">
      <c r="G596" s="18"/>
      <c r="H596" s="18"/>
    </row>
    <row r="597" spans="7:8" ht="12.75">
      <c r="G597" s="18"/>
      <c r="H597" s="18"/>
    </row>
    <row r="598" spans="7:8" ht="12.75">
      <c r="G598" s="18"/>
      <c r="H598" s="18"/>
    </row>
    <row r="599" spans="7:8" ht="12.75">
      <c r="G599" s="18"/>
      <c r="H599" s="18"/>
    </row>
    <row r="600" spans="7:8" ht="12.75">
      <c r="G600" s="18"/>
      <c r="H600" s="18"/>
    </row>
    <row r="601" spans="7:8" ht="12.75">
      <c r="G601" s="18"/>
      <c r="H601" s="18"/>
    </row>
    <row r="602" spans="7:8" ht="12.75">
      <c r="G602" s="18"/>
      <c r="H602" s="18"/>
    </row>
    <row r="603" spans="7:8" ht="12.75">
      <c r="G603" s="18"/>
      <c r="H603" s="18"/>
    </row>
    <row r="604" spans="7:8" ht="12.75">
      <c r="G604" s="18"/>
      <c r="H604" s="18"/>
    </row>
    <row r="605" spans="7:8" ht="12.75">
      <c r="G605" s="18"/>
      <c r="H605" s="18"/>
    </row>
    <row r="606" spans="7:8" ht="12.75">
      <c r="G606" s="18"/>
      <c r="H606" s="18"/>
    </row>
    <row r="607" spans="7:8" ht="12.75">
      <c r="G607" s="18"/>
      <c r="H607" s="18"/>
    </row>
    <row r="608" spans="7:8" ht="12.75">
      <c r="G608" s="18"/>
      <c r="H608" s="18"/>
    </row>
    <row r="609" spans="7:8" ht="12.75">
      <c r="G609" s="18"/>
      <c r="H609" s="18"/>
    </row>
    <row r="610" spans="7:8" ht="12.75">
      <c r="G610" s="18"/>
      <c r="H610" s="18"/>
    </row>
    <row r="611" spans="7:8" ht="12.75">
      <c r="G611" s="18"/>
      <c r="H611" s="18"/>
    </row>
    <row r="612" spans="7:8" ht="12.75">
      <c r="G612" s="18"/>
      <c r="H612" s="18"/>
    </row>
    <row r="613" spans="7:8" ht="12.75">
      <c r="G613" s="18"/>
      <c r="H613" s="18"/>
    </row>
    <row r="614" spans="7:8" ht="12.75">
      <c r="G614" s="18"/>
      <c r="H614" s="18"/>
    </row>
    <row r="615" spans="7:8" ht="12.75">
      <c r="G615" s="18"/>
      <c r="H615" s="18"/>
    </row>
    <row r="616" spans="7:8" ht="12.75">
      <c r="G616" s="18"/>
      <c r="H616" s="18"/>
    </row>
    <row r="617" spans="7:8" ht="12.75">
      <c r="G617" s="18"/>
      <c r="H617" s="18"/>
    </row>
    <row r="618" spans="7:8" ht="12.75">
      <c r="G618" s="18"/>
      <c r="H618" s="18"/>
    </row>
    <row r="619" spans="7:8" ht="12.75">
      <c r="G619" s="18"/>
      <c r="H619" s="18"/>
    </row>
    <row r="620" spans="7:8" ht="12.75">
      <c r="G620" s="18"/>
      <c r="H620" s="18"/>
    </row>
    <row r="621" spans="7:8" ht="12.75">
      <c r="G621" s="18"/>
      <c r="H621" s="18"/>
    </row>
    <row r="622" spans="7:8" ht="12.75">
      <c r="G622" s="18"/>
      <c r="H622" s="18"/>
    </row>
    <row r="623" spans="7:8" ht="12.75">
      <c r="G623" s="18"/>
      <c r="H623" s="18"/>
    </row>
    <row r="624" spans="7:8" ht="12.75">
      <c r="G624" s="18"/>
      <c r="H624" s="18"/>
    </row>
    <row r="625" spans="7:8" ht="12.75">
      <c r="G625" s="18"/>
      <c r="H625" s="18"/>
    </row>
    <row r="626" spans="7:8" ht="12.75">
      <c r="G626" s="18"/>
      <c r="H626" s="18"/>
    </row>
    <row r="627" spans="7:8" ht="12.75">
      <c r="G627" s="18"/>
      <c r="H627" s="18"/>
    </row>
    <row r="628" spans="7:8" ht="12.75">
      <c r="G628" s="18"/>
      <c r="H628" s="18"/>
    </row>
    <row r="629" spans="7:8" ht="12.75">
      <c r="G629" s="18"/>
      <c r="H629" s="18"/>
    </row>
    <row r="630" spans="7:8" ht="12.75">
      <c r="G630" s="18"/>
      <c r="H630" s="18"/>
    </row>
    <row r="631" spans="7:8" ht="12.75">
      <c r="G631" s="18"/>
      <c r="H631" s="18"/>
    </row>
    <row r="632" spans="7:8" ht="12.75">
      <c r="G632" s="18"/>
      <c r="H632" s="18"/>
    </row>
    <row r="633" spans="7:8" ht="12.75">
      <c r="G633" s="18"/>
      <c r="H633" s="18"/>
    </row>
    <row r="634" spans="7:8" ht="12.75">
      <c r="G634" s="18"/>
      <c r="H634" s="18"/>
    </row>
    <row r="635" spans="7:8" ht="12.75">
      <c r="G635" s="18"/>
      <c r="H635" s="18"/>
    </row>
    <row r="636" spans="7:8" ht="12.75">
      <c r="G636" s="18"/>
      <c r="H636" s="18"/>
    </row>
    <row r="637" spans="7:8" ht="12.75">
      <c r="G637" s="18"/>
      <c r="H637" s="18"/>
    </row>
    <row r="638" spans="7:8" ht="12.75">
      <c r="G638" s="18"/>
      <c r="H638" s="18"/>
    </row>
    <row r="639" spans="7:8" ht="12.75">
      <c r="G639" s="18"/>
      <c r="H639" s="18"/>
    </row>
    <row r="640" spans="7:8" ht="12.75">
      <c r="G640" s="18"/>
      <c r="H640" s="18"/>
    </row>
    <row r="641" spans="7:8" ht="12.75">
      <c r="G641" s="18"/>
      <c r="H641" s="18"/>
    </row>
    <row r="642" spans="7:8" ht="12.75">
      <c r="G642" s="18"/>
      <c r="H642" s="18"/>
    </row>
    <row r="643" spans="7:8" ht="12.75">
      <c r="G643" s="18"/>
      <c r="H643" s="18"/>
    </row>
    <row r="644" spans="7:8" ht="12.75">
      <c r="G644" s="18"/>
      <c r="H644" s="18"/>
    </row>
    <row r="645" spans="7:8" ht="12.75">
      <c r="G645" s="18"/>
      <c r="H645" s="18"/>
    </row>
    <row r="646" spans="7:8" ht="12.75">
      <c r="G646" s="18"/>
      <c r="H646" s="18"/>
    </row>
    <row r="647" spans="7:8" ht="12.75">
      <c r="G647" s="18"/>
      <c r="H647" s="18"/>
    </row>
    <row r="648" spans="7:8" ht="12.75">
      <c r="G648" s="18"/>
      <c r="H648" s="18"/>
    </row>
    <row r="649" spans="7:8" ht="12.75">
      <c r="G649" s="18"/>
      <c r="H649" s="18"/>
    </row>
    <row r="650" spans="7:8" ht="12.75">
      <c r="G650" s="18"/>
      <c r="H650" s="18"/>
    </row>
    <row r="651" spans="7:8" ht="12.75">
      <c r="G651" s="18"/>
      <c r="H651" s="18"/>
    </row>
    <row r="652" spans="7:8" ht="12.75">
      <c r="G652" s="18"/>
      <c r="H652" s="18"/>
    </row>
    <row r="653" spans="7:8" ht="12.75">
      <c r="G653" s="18"/>
      <c r="H653" s="18"/>
    </row>
    <row r="654" spans="7:8" ht="12.75">
      <c r="G654" s="18"/>
      <c r="H654" s="18"/>
    </row>
    <row r="655" spans="7:8" ht="12.75">
      <c r="G655" s="18"/>
      <c r="H655" s="18"/>
    </row>
    <row r="656" spans="7:8" ht="12.75">
      <c r="G656" s="18"/>
      <c r="H656" s="18"/>
    </row>
    <row r="657" spans="7:8" ht="12.75">
      <c r="G657" s="18"/>
      <c r="H657" s="18"/>
    </row>
    <row r="658" spans="7:8" ht="12.75">
      <c r="G658" s="18"/>
      <c r="H658" s="18"/>
    </row>
    <row r="659" spans="7:8" ht="12.75">
      <c r="G659" s="18"/>
      <c r="H659" s="18"/>
    </row>
    <row r="660" spans="7:8" ht="12.75">
      <c r="G660" s="18"/>
      <c r="H660" s="18"/>
    </row>
    <row r="661" spans="7:8" ht="12.75">
      <c r="G661" s="18"/>
      <c r="H661" s="18"/>
    </row>
    <row r="662" spans="7:8" ht="12.75">
      <c r="G662" s="18"/>
      <c r="H662" s="18"/>
    </row>
    <row r="663" spans="7:8" ht="12.75">
      <c r="G663" s="18"/>
      <c r="H663" s="18"/>
    </row>
    <row r="664" spans="7:8" ht="12.75">
      <c r="G664" s="18"/>
      <c r="H664" s="18"/>
    </row>
    <row r="665" spans="7:8" ht="12.75">
      <c r="G665" s="18"/>
      <c r="H665" s="18"/>
    </row>
    <row r="666" spans="7:8" ht="12.75">
      <c r="G666" s="18"/>
      <c r="H666" s="18"/>
    </row>
    <row r="667" spans="7:8" ht="12.75">
      <c r="G667" s="18"/>
      <c r="H667" s="18"/>
    </row>
    <row r="668" spans="7:8" ht="12.75">
      <c r="G668" s="18"/>
      <c r="H668" s="18"/>
    </row>
    <row r="669" spans="7:8" ht="12.75">
      <c r="G669" s="18"/>
      <c r="H669" s="18"/>
    </row>
    <row r="670" spans="7:8" ht="12.75">
      <c r="G670" s="18"/>
      <c r="H670" s="18"/>
    </row>
    <row r="671" spans="7:8" ht="12.75">
      <c r="G671" s="18"/>
      <c r="H671" s="18"/>
    </row>
    <row r="672" spans="7:8" ht="12.75">
      <c r="G672" s="18"/>
      <c r="H672" s="18"/>
    </row>
    <row r="673" spans="7:8" ht="12.75">
      <c r="G673" s="18"/>
      <c r="H673" s="18"/>
    </row>
    <row r="674" spans="7:8" ht="12.75">
      <c r="G674" s="18"/>
      <c r="H674" s="18"/>
    </row>
    <row r="675" spans="7:8" ht="12.75">
      <c r="G675" s="18"/>
      <c r="H675" s="18"/>
    </row>
    <row r="676" spans="7:8" ht="12.75">
      <c r="G676" s="18"/>
      <c r="H676" s="18"/>
    </row>
    <row r="677" spans="7:8" ht="12.75">
      <c r="G677" s="18"/>
      <c r="H677" s="18"/>
    </row>
    <row r="678" spans="7:8" ht="12.75">
      <c r="G678" s="18"/>
      <c r="H678" s="18"/>
    </row>
    <row r="679" spans="7:8" ht="12.75">
      <c r="G679" s="18"/>
      <c r="H679" s="18"/>
    </row>
    <row r="680" spans="7:8" ht="12.75">
      <c r="G680" s="18"/>
      <c r="H680" s="18"/>
    </row>
    <row r="681" spans="7:8" ht="12.75">
      <c r="G681" s="18"/>
      <c r="H681" s="18"/>
    </row>
    <row r="682" spans="7:8" ht="12.75">
      <c r="G682" s="18"/>
      <c r="H682" s="18"/>
    </row>
    <row r="683" spans="7:8" ht="12.75">
      <c r="G683" s="18"/>
      <c r="H683" s="18"/>
    </row>
    <row r="684" spans="7:8" ht="12.75">
      <c r="G684" s="18"/>
      <c r="H684" s="18"/>
    </row>
    <row r="685" spans="7:8" ht="12.75">
      <c r="G685" s="18"/>
      <c r="H685" s="18"/>
    </row>
    <row r="686" spans="7:8" ht="12.75">
      <c r="G686" s="18"/>
      <c r="H686" s="18"/>
    </row>
    <row r="687" spans="7:8" ht="12.75">
      <c r="G687" s="18"/>
      <c r="H687" s="18"/>
    </row>
    <row r="688" spans="7:8" ht="12.75">
      <c r="G688" s="18"/>
      <c r="H688" s="18"/>
    </row>
    <row r="689" spans="7:8" ht="12.75">
      <c r="G689" s="18"/>
      <c r="H689" s="18"/>
    </row>
    <row r="690" spans="7:8" ht="12.75">
      <c r="G690" s="18"/>
      <c r="H690" s="18"/>
    </row>
    <row r="691" spans="7:8" ht="12.75">
      <c r="G691" s="18"/>
      <c r="H691" s="18"/>
    </row>
    <row r="692" spans="7:8" ht="12.75">
      <c r="G692" s="18"/>
      <c r="H692" s="18"/>
    </row>
    <row r="693" spans="7:8" ht="12.75">
      <c r="G693" s="18"/>
      <c r="H693" s="18"/>
    </row>
    <row r="694" spans="7:8" ht="12.75">
      <c r="G694" s="18"/>
      <c r="H694" s="18"/>
    </row>
    <row r="695" spans="7:8" ht="12.75">
      <c r="G695" s="18"/>
      <c r="H695" s="18"/>
    </row>
    <row r="696" spans="7:8" ht="12.75">
      <c r="G696" s="18"/>
      <c r="H696" s="18"/>
    </row>
    <row r="697" spans="7:8" ht="12.75">
      <c r="G697" s="18"/>
      <c r="H697" s="18"/>
    </row>
    <row r="698" spans="7:8" ht="12.75">
      <c r="G698" s="18"/>
      <c r="H698" s="18"/>
    </row>
    <row r="699" spans="7:8" ht="12.75">
      <c r="G699" s="18"/>
      <c r="H699" s="18"/>
    </row>
    <row r="700" spans="7:8" ht="12.75">
      <c r="G700" s="18"/>
      <c r="H700" s="18"/>
    </row>
    <row r="701" spans="7:8" ht="12.75">
      <c r="G701" s="18"/>
      <c r="H701" s="18"/>
    </row>
    <row r="702" spans="7:8" ht="12.75">
      <c r="G702" s="18"/>
      <c r="H702" s="18"/>
    </row>
    <row r="703" spans="7:8" ht="12.75">
      <c r="G703" s="18"/>
      <c r="H703" s="18"/>
    </row>
    <row r="704" spans="7:8" ht="12.75">
      <c r="G704" s="18"/>
      <c r="H704" s="18"/>
    </row>
    <row r="705" spans="7:8" ht="12.75">
      <c r="G705" s="18"/>
      <c r="H705" s="18"/>
    </row>
    <row r="706" spans="7:8" ht="12.75">
      <c r="G706" s="18"/>
      <c r="H706" s="18"/>
    </row>
    <row r="707" spans="7:8" ht="12.75">
      <c r="G707" s="18"/>
      <c r="H707" s="18"/>
    </row>
    <row r="708" spans="7:8" ht="12.75">
      <c r="G708" s="18"/>
      <c r="H708" s="18"/>
    </row>
    <row r="709" spans="7:8" ht="12.75">
      <c r="G709" s="18"/>
      <c r="H709" s="18"/>
    </row>
    <row r="710" spans="7:8" ht="12.75">
      <c r="G710" s="18"/>
      <c r="H710" s="18"/>
    </row>
    <row r="711" spans="7:8" ht="12.75">
      <c r="G711" s="18"/>
      <c r="H711" s="18"/>
    </row>
    <row r="712" spans="7:8" ht="12.75">
      <c r="G712" s="18"/>
      <c r="H712" s="18"/>
    </row>
    <row r="713" spans="7:8" ht="12.75">
      <c r="G713" s="18"/>
      <c r="H713" s="18"/>
    </row>
    <row r="714" spans="7:8" ht="12.75">
      <c r="G714" s="18"/>
      <c r="H714" s="18"/>
    </row>
    <row r="715" spans="7:8" ht="12.75">
      <c r="G715" s="18"/>
      <c r="H715" s="18"/>
    </row>
    <row r="716" spans="7:8" ht="12.75">
      <c r="G716" s="18"/>
      <c r="H716" s="18"/>
    </row>
    <row r="717" spans="7:8" ht="12.75">
      <c r="G717" s="18"/>
      <c r="H717" s="18"/>
    </row>
    <row r="718" spans="7:8" ht="12.75">
      <c r="G718" s="18"/>
      <c r="H718" s="18"/>
    </row>
    <row r="719" spans="7:8" ht="12.75">
      <c r="G719" s="18"/>
      <c r="H719" s="18"/>
    </row>
    <row r="720" spans="7:8" ht="12.75">
      <c r="G720" s="18"/>
      <c r="H720" s="18"/>
    </row>
    <row r="721" spans="7:8" ht="12.75">
      <c r="G721" s="18"/>
      <c r="H721" s="18"/>
    </row>
    <row r="722" spans="7:8" ht="12.75">
      <c r="G722" s="18"/>
      <c r="H722" s="18"/>
    </row>
    <row r="723" spans="7:8" ht="12.75">
      <c r="G723" s="18"/>
      <c r="H723" s="18"/>
    </row>
    <row r="724" spans="7:8" ht="12.75">
      <c r="G724" s="18"/>
      <c r="H724" s="18"/>
    </row>
    <row r="725" spans="7:8" ht="12.75">
      <c r="G725" s="18"/>
      <c r="H725" s="18"/>
    </row>
    <row r="726" spans="7:8" ht="12.75">
      <c r="G726" s="18"/>
      <c r="H726" s="18"/>
    </row>
    <row r="727" spans="7:8" ht="12.75">
      <c r="G727" s="18"/>
      <c r="H727" s="18"/>
    </row>
    <row r="728" spans="7:8" ht="12.75">
      <c r="G728" s="18"/>
      <c r="H728" s="18"/>
    </row>
    <row r="729" spans="7:8" ht="12.75">
      <c r="G729" s="18"/>
      <c r="H729" s="18"/>
    </row>
    <row r="730" spans="7:8" ht="12.75">
      <c r="G730" s="18"/>
      <c r="H730" s="18"/>
    </row>
    <row r="731" spans="7:8" ht="12.75">
      <c r="G731" s="18"/>
      <c r="H731" s="18"/>
    </row>
    <row r="732" spans="7:8" ht="12.75">
      <c r="G732" s="18"/>
      <c r="H732" s="18"/>
    </row>
    <row r="733" spans="7:8" ht="12.75">
      <c r="G733" s="18"/>
      <c r="H733" s="18"/>
    </row>
    <row r="734" spans="7:8" ht="12.75">
      <c r="G734" s="18"/>
      <c r="H734" s="18"/>
    </row>
    <row r="735" spans="7:8" ht="12.75">
      <c r="G735" s="18"/>
      <c r="H735" s="18"/>
    </row>
    <row r="736" spans="7:8" ht="12.75">
      <c r="G736" s="18"/>
      <c r="H736" s="18"/>
    </row>
    <row r="737" spans="7:8" ht="12.75">
      <c r="G737" s="18"/>
      <c r="H737" s="18"/>
    </row>
    <row r="738" spans="7:8" ht="12.75">
      <c r="G738" s="18"/>
      <c r="H738" s="18"/>
    </row>
    <row r="739" spans="7:8" ht="12.75">
      <c r="G739" s="18"/>
      <c r="H739" s="18"/>
    </row>
    <row r="740" spans="7:8" ht="12.75">
      <c r="G740" s="18"/>
      <c r="H740" s="18"/>
    </row>
    <row r="741" spans="7:8" ht="12.75">
      <c r="G741" s="18"/>
      <c r="H741" s="18"/>
    </row>
    <row r="742" spans="7:8" ht="12.75">
      <c r="G742" s="18"/>
      <c r="H742" s="18"/>
    </row>
    <row r="743" spans="7:8" ht="12.75">
      <c r="G743" s="18"/>
      <c r="H743" s="18"/>
    </row>
    <row r="744" spans="7:8" ht="12.75">
      <c r="G744" s="18"/>
      <c r="H744" s="18"/>
    </row>
    <row r="745" spans="7:8" ht="12.75">
      <c r="G745" s="18"/>
      <c r="H745" s="18"/>
    </row>
    <row r="746" spans="7:8" ht="12.75">
      <c r="G746" s="18"/>
      <c r="H746" s="18"/>
    </row>
    <row r="747" spans="7:8" ht="12.75">
      <c r="G747" s="18"/>
      <c r="H747" s="18"/>
    </row>
    <row r="748" spans="7:8" ht="12.75">
      <c r="G748" s="18"/>
      <c r="H748" s="18"/>
    </row>
    <row r="749" spans="7:8" ht="12.75">
      <c r="G749" s="18"/>
      <c r="H749" s="18"/>
    </row>
    <row r="750" spans="7:8" ht="12.75">
      <c r="G750" s="18"/>
      <c r="H750" s="18"/>
    </row>
    <row r="751" spans="7:8" ht="12.75">
      <c r="G751" s="18"/>
      <c r="H751" s="18"/>
    </row>
    <row r="752" spans="7:8" ht="12.75">
      <c r="G752" s="18"/>
      <c r="H752" s="18"/>
    </row>
    <row r="753" spans="7:8" ht="12.75">
      <c r="G753" s="18"/>
      <c r="H753" s="18"/>
    </row>
    <row r="754" spans="7:8" ht="12.75">
      <c r="G754" s="18"/>
      <c r="H754" s="18"/>
    </row>
    <row r="755" spans="7:8" ht="12.75">
      <c r="G755" s="18"/>
      <c r="H755" s="18"/>
    </row>
    <row r="756" spans="7:8" ht="12.75">
      <c r="G756" s="18"/>
      <c r="H756" s="18"/>
    </row>
    <row r="757" spans="7:8" ht="12.75">
      <c r="G757" s="18"/>
      <c r="H757" s="18"/>
    </row>
    <row r="758" spans="7:8" ht="12.75">
      <c r="G758" s="18"/>
      <c r="H758" s="18"/>
    </row>
    <row r="759" spans="7:8" ht="12.75">
      <c r="G759" s="18"/>
      <c r="H759" s="18"/>
    </row>
    <row r="760" spans="7:8" ht="12.75">
      <c r="G760" s="18"/>
      <c r="H760" s="18"/>
    </row>
    <row r="761" spans="7:8" ht="12.75">
      <c r="G761" s="18"/>
      <c r="H761" s="18"/>
    </row>
    <row r="762" spans="7:8" ht="12.75">
      <c r="G762" s="18"/>
      <c r="H762" s="18"/>
    </row>
    <row r="763" spans="7:8" ht="12.75">
      <c r="G763" s="18"/>
      <c r="H763" s="18"/>
    </row>
    <row r="764" spans="7:8" ht="12.75">
      <c r="G764" s="18"/>
      <c r="H764" s="18"/>
    </row>
    <row r="765" spans="7:8" ht="12.75">
      <c r="G765" s="18"/>
      <c r="H765" s="18"/>
    </row>
    <row r="766" spans="7:8" ht="12.75">
      <c r="G766" s="18"/>
      <c r="H766" s="18"/>
    </row>
    <row r="767" spans="7:8" ht="12.75">
      <c r="G767" s="18"/>
      <c r="H767" s="18"/>
    </row>
    <row r="768" spans="7:8" ht="12.75">
      <c r="G768" s="18"/>
      <c r="H768" s="18"/>
    </row>
    <row r="769" spans="7:8" ht="12.75">
      <c r="G769" s="18"/>
      <c r="H769" s="18"/>
    </row>
    <row r="770" spans="7:8" ht="12.75">
      <c r="G770" s="18"/>
      <c r="H770" s="18"/>
    </row>
    <row r="771" spans="7:8" ht="12.75">
      <c r="G771" s="18"/>
      <c r="H771" s="18"/>
    </row>
    <row r="772" spans="7:8" ht="12.75">
      <c r="G772" s="18"/>
      <c r="H772" s="18"/>
    </row>
    <row r="773" spans="7:8" ht="12.75">
      <c r="G773" s="18"/>
      <c r="H773" s="18"/>
    </row>
    <row r="774" spans="7:8" ht="12.75">
      <c r="G774" s="18"/>
      <c r="H774" s="18"/>
    </row>
    <row r="775" spans="7:8" ht="12.75">
      <c r="G775" s="18"/>
      <c r="H775" s="18"/>
    </row>
    <row r="776" spans="7:8" ht="12.75">
      <c r="G776" s="18"/>
      <c r="H776" s="18"/>
    </row>
    <row r="777" spans="7:8" ht="12.75">
      <c r="G777" s="18"/>
      <c r="H777" s="18"/>
    </row>
    <row r="778" spans="7:8" ht="12.75">
      <c r="G778" s="18"/>
      <c r="H778" s="18"/>
    </row>
    <row r="779" spans="7:8" ht="12.75">
      <c r="G779" s="18"/>
      <c r="H779" s="18"/>
    </row>
    <row r="780" spans="7:8" ht="12.75">
      <c r="G780" s="18"/>
      <c r="H780" s="18"/>
    </row>
    <row r="781" spans="7:8" ht="12.75">
      <c r="G781" s="18"/>
      <c r="H781" s="18"/>
    </row>
    <row r="782" spans="7:8" ht="12.75">
      <c r="G782" s="18"/>
      <c r="H782" s="18"/>
    </row>
    <row r="783" spans="7:8" ht="12.75">
      <c r="G783" s="18"/>
      <c r="H783" s="18"/>
    </row>
    <row r="784" spans="7:8" ht="12.75">
      <c r="G784" s="18"/>
      <c r="H784" s="18"/>
    </row>
    <row r="785" spans="7:8" ht="12.75">
      <c r="G785" s="18"/>
      <c r="H785" s="18"/>
    </row>
    <row r="786" spans="7:8" ht="12.75">
      <c r="G786" s="18"/>
      <c r="H786" s="18"/>
    </row>
    <row r="787" spans="7:8" ht="12.75">
      <c r="G787" s="18"/>
      <c r="H787" s="18"/>
    </row>
    <row r="788" spans="7:8" ht="12.75">
      <c r="G788" s="18"/>
      <c r="H788" s="18"/>
    </row>
    <row r="789" spans="7:8" ht="12.75">
      <c r="G789" s="18"/>
      <c r="H789" s="18"/>
    </row>
    <row r="790" spans="7:8" ht="12.75">
      <c r="G790" s="18"/>
      <c r="H790" s="18"/>
    </row>
    <row r="791" spans="7:8" ht="12.75">
      <c r="G791" s="18"/>
      <c r="H791" s="18"/>
    </row>
    <row r="792" spans="7:8" ht="12.75">
      <c r="G792" s="18"/>
      <c r="H792" s="18"/>
    </row>
    <row r="793" spans="7:8" ht="12.75">
      <c r="G793" s="18"/>
      <c r="H793" s="18"/>
    </row>
    <row r="794" spans="7:8" ht="12.75">
      <c r="G794" s="18"/>
      <c r="H794" s="18"/>
    </row>
    <row r="795" spans="7:8" ht="12.75">
      <c r="G795" s="18"/>
      <c r="H795" s="18"/>
    </row>
    <row r="796" spans="7:8" ht="12.75">
      <c r="G796" s="18"/>
      <c r="H796" s="18"/>
    </row>
    <row r="797" spans="7:8" ht="12.75">
      <c r="G797" s="18"/>
      <c r="H797" s="18"/>
    </row>
    <row r="798" spans="7:8" ht="12.75">
      <c r="G798" s="18"/>
      <c r="H798" s="18"/>
    </row>
    <row r="799" spans="7:8" ht="12.75">
      <c r="G799" s="18"/>
      <c r="H799" s="18"/>
    </row>
    <row r="800" spans="7:8" ht="12.75">
      <c r="G800" s="18"/>
      <c r="H800" s="18"/>
    </row>
    <row r="801" spans="7:8" ht="12.75">
      <c r="G801" s="18"/>
      <c r="H801" s="18"/>
    </row>
    <row r="802" spans="7:8" ht="12.75">
      <c r="G802" s="18"/>
      <c r="H802" s="18"/>
    </row>
    <row r="803" spans="7:8" ht="12.75">
      <c r="G803" s="18"/>
      <c r="H803" s="18"/>
    </row>
    <row r="804" spans="7:8" ht="12.75">
      <c r="G804" s="18"/>
      <c r="H804" s="18"/>
    </row>
    <row r="805" spans="7:8" ht="12.75">
      <c r="G805" s="18"/>
      <c r="H805" s="18"/>
    </row>
    <row r="806" spans="7:8" ht="12.75">
      <c r="G806" s="18"/>
      <c r="H806" s="18"/>
    </row>
    <row r="807" spans="7:8" ht="12.75">
      <c r="G807" s="18"/>
      <c r="H807" s="18"/>
    </row>
    <row r="808" spans="7:8" ht="12.75">
      <c r="G808" s="18"/>
      <c r="H808" s="18"/>
    </row>
    <row r="809" spans="7:8" ht="12.75">
      <c r="G809" s="18"/>
      <c r="H809" s="18"/>
    </row>
    <row r="810" spans="7:8" ht="12.75">
      <c r="G810" s="18"/>
      <c r="H810" s="18"/>
    </row>
    <row r="811" spans="7:8" ht="12.75">
      <c r="G811" s="18"/>
      <c r="H811" s="18"/>
    </row>
    <row r="812" spans="7:8" ht="12.75">
      <c r="G812" s="18"/>
      <c r="H812" s="18"/>
    </row>
    <row r="813" spans="7:8" ht="12.75">
      <c r="G813" s="18"/>
      <c r="H813" s="18"/>
    </row>
    <row r="814" spans="7:8" ht="12.75">
      <c r="G814" s="18"/>
      <c r="H814" s="18"/>
    </row>
    <row r="815" spans="7:8" ht="12.75">
      <c r="G815" s="18"/>
      <c r="H815" s="18"/>
    </row>
    <row r="816" spans="7:8" ht="12.75">
      <c r="G816" s="18"/>
      <c r="H816" s="18"/>
    </row>
    <row r="817" spans="7:8" ht="12.75">
      <c r="G817" s="18"/>
      <c r="H817" s="18"/>
    </row>
    <row r="818" spans="7:8" ht="12.75">
      <c r="G818" s="18"/>
      <c r="H818" s="18"/>
    </row>
    <row r="819" spans="7:8" ht="12.75">
      <c r="G819" s="18"/>
      <c r="H819" s="18"/>
    </row>
    <row r="820" spans="7:8" ht="12.75">
      <c r="G820" s="18"/>
      <c r="H820" s="18"/>
    </row>
    <row r="821" spans="7:8" ht="12.75">
      <c r="G821" s="18"/>
      <c r="H821" s="18"/>
    </row>
    <row r="822" spans="7:8" ht="12.75">
      <c r="G822" s="18"/>
      <c r="H822" s="18"/>
    </row>
    <row r="823" spans="7:8" ht="12.75">
      <c r="G823" s="18"/>
      <c r="H823" s="18"/>
    </row>
    <row r="824" spans="7:8" ht="12.75">
      <c r="G824" s="18"/>
      <c r="H824" s="18"/>
    </row>
    <row r="825" spans="7:8" ht="12.75">
      <c r="G825" s="18"/>
      <c r="H825" s="18"/>
    </row>
    <row r="826" spans="7:8" ht="12.75">
      <c r="G826" s="18"/>
      <c r="H826" s="18"/>
    </row>
    <row r="827" spans="7:8" ht="12.75">
      <c r="G827" s="18"/>
      <c r="H827" s="18"/>
    </row>
    <row r="828" spans="7:8" ht="12.75">
      <c r="G828" s="18"/>
      <c r="H828" s="18"/>
    </row>
    <row r="829" spans="7:8" ht="12.75">
      <c r="G829" s="18"/>
      <c r="H829" s="18"/>
    </row>
    <row r="830" spans="7:8" ht="12.75">
      <c r="G830" s="18"/>
      <c r="H830" s="18"/>
    </row>
    <row r="831" spans="7:8" ht="12.75">
      <c r="G831" s="18"/>
      <c r="H831" s="18"/>
    </row>
    <row r="832" spans="7:8" ht="12.75">
      <c r="G832" s="18"/>
      <c r="H832" s="18"/>
    </row>
    <row r="833" spans="7:8" ht="12.75">
      <c r="G833" s="18"/>
      <c r="H833" s="18"/>
    </row>
    <row r="834" spans="7:8" ht="12.75">
      <c r="G834" s="18"/>
      <c r="H834" s="18"/>
    </row>
    <row r="835" spans="7:8" ht="12.75">
      <c r="G835" s="18"/>
      <c r="H835" s="18"/>
    </row>
    <row r="836" spans="7:8" ht="12.75">
      <c r="G836" s="18"/>
      <c r="H836" s="18"/>
    </row>
    <row r="837" spans="7:8" ht="12.75">
      <c r="G837" s="18"/>
      <c r="H837" s="18"/>
    </row>
    <row r="838" spans="7:8" ht="12.75">
      <c r="G838" s="18"/>
      <c r="H838" s="18"/>
    </row>
    <row r="839" spans="7:8" ht="12.75">
      <c r="G839" s="18"/>
      <c r="H839" s="18"/>
    </row>
    <row r="840" spans="7:8" ht="12.75">
      <c r="G840" s="18"/>
      <c r="H840" s="18"/>
    </row>
    <row r="841" spans="7:8" ht="12.75">
      <c r="G841" s="18"/>
      <c r="H841" s="18"/>
    </row>
    <row r="842" spans="7:8" ht="12.75">
      <c r="G842" s="18"/>
      <c r="H842" s="18"/>
    </row>
    <row r="843" spans="7:8" ht="12.75">
      <c r="G843" s="18"/>
      <c r="H843" s="18"/>
    </row>
    <row r="844" spans="7:8" ht="12.75">
      <c r="G844" s="18"/>
      <c r="H844" s="18"/>
    </row>
    <row r="845" spans="7:8" ht="12.75">
      <c r="G845" s="18"/>
      <c r="H845" s="18"/>
    </row>
    <row r="846" spans="7:8" ht="12.75">
      <c r="G846" s="18"/>
      <c r="H846" s="18"/>
    </row>
    <row r="847" spans="7:8" ht="12.75">
      <c r="G847" s="18"/>
      <c r="H847" s="18"/>
    </row>
    <row r="848" spans="7:8" ht="12.75">
      <c r="G848" s="18"/>
      <c r="H848" s="18"/>
    </row>
    <row r="849" spans="7:8" ht="12.75">
      <c r="G849" s="18"/>
      <c r="H849" s="18"/>
    </row>
    <row r="850" spans="7:8" ht="12.75">
      <c r="G850" s="18"/>
      <c r="H850" s="18"/>
    </row>
    <row r="851" spans="7:8" ht="12.75">
      <c r="G851" s="18"/>
      <c r="H851" s="18"/>
    </row>
    <row r="852" spans="7:8" ht="12.75">
      <c r="G852" s="18"/>
      <c r="H852" s="18"/>
    </row>
    <row r="853" spans="7:8" ht="12.75">
      <c r="G853" s="18"/>
      <c r="H853" s="18"/>
    </row>
    <row r="854" spans="7:8" ht="12.75">
      <c r="G854" s="18"/>
      <c r="H854" s="18"/>
    </row>
    <row r="855" spans="7:8" ht="12.75">
      <c r="G855" s="18"/>
      <c r="H855" s="18"/>
    </row>
    <row r="856" spans="7:8" ht="12.75">
      <c r="G856" s="18"/>
      <c r="H856" s="18"/>
    </row>
    <row r="857" spans="7:8" ht="12.75">
      <c r="G857" s="18"/>
      <c r="H857" s="18"/>
    </row>
    <row r="858" spans="7:8" ht="12.75">
      <c r="G858" s="18"/>
      <c r="H858" s="18"/>
    </row>
    <row r="859" spans="7:8" ht="12.75">
      <c r="G859" s="18"/>
      <c r="H859" s="18"/>
    </row>
    <row r="860" spans="7:8" ht="12.75">
      <c r="G860" s="18"/>
      <c r="H860" s="18"/>
    </row>
    <row r="861" spans="7:8" ht="12.75">
      <c r="G861" s="18"/>
      <c r="H861" s="18"/>
    </row>
    <row r="862" spans="7:8" ht="12.75">
      <c r="G862" s="18"/>
      <c r="H862" s="18"/>
    </row>
    <row r="863" spans="7:8" ht="12.75">
      <c r="G863" s="18"/>
      <c r="H863" s="18"/>
    </row>
    <row r="864" spans="7:8" ht="12.75">
      <c r="G864" s="18"/>
      <c r="H864" s="18"/>
    </row>
    <row r="865" spans="7:8" ht="12.75">
      <c r="G865" s="18"/>
      <c r="H865" s="18"/>
    </row>
    <row r="866" spans="7:8" ht="12.75">
      <c r="G866" s="18"/>
      <c r="H866" s="18"/>
    </row>
    <row r="867" spans="7:8" ht="12.75">
      <c r="G867" s="18"/>
      <c r="H867" s="18"/>
    </row>
    <row r="868" spans="7:8" ht="12.75">
      <c r="G868" s="18"/>
      <c r="H868" s="18"/>
    </row>
    <row r="869" spans="7:8" ht="12.75">
      <c r="G869" s="18"/>
      <c r="H869" s="18"/>
    </row>
    <row r="870" spans="7:8" ht="12.75">
      <c r="G870" s="18"/>
      <c r="H870" s="18"/>
    </row>
    <row r="871" spans="7:8" ht="12.75">
      <c r="G871" s="18"/>
      <c r="H871" s="18"/>
    </row>
    <row r="872" spans="7:8" ht="12.75">
      <c r="G872" s="18"/>
      <c r="H872" s="18"/>
    </row>
    <row r="873" spans="7:8" ht="12.75">
      <c r="G873" s="18"/>
      <c r="H873" s="18"/>
    </row>
    <row r="874" spans="7:8" ht="12.75">
      <c r="G874" s="18"/>
      <c r="H874" s="18"/>
    </row>
    <row r="875" spans="7:8" ht="12.75">
      <c r="G875" s="18"/>
      <c r="H875" s="18"/>
    </row>
    <row r="876" spans="7:8" ht="12.75">
      <c r="G876" s="18"/>
      <c r="H876" s="18"/>
    </row>
    <row r="877" spans="7:8" ht="12.75">
      <c r="G877" s="18"/>
      <c r="H877" s="18"/>
    </row>
    <row r="878" spans="7:8" ht="12.75">
      <c r="G878" s="18"/>
      <c r="H878" s="18"/>
    </row>
    <row r="879" spans="7:8" ht="12.75">
      <c r="G879" s="18"/>
      <c r="H879" s="18"/>
    </row>
    <row r="880" spans="7:8" ht="12.75">
      <c r="G880" s="18"/>
      <c r="H880" s="18"/>
    </row>
    <row r="881" spans="7:8" ht="12.75">
      <c r="G881" s="18"/>
      <c r="H881" s="18"/>
    </row>
    <row r="882" spans="7:8" ht="12.75">
      <c r="G882" s="18"/>
      <c r="H882" s="18"/>
    </row>
    <row r="883" spans="7:8" ht="12.75">
      <c r="G883" s="18"/>
      <c r="H883" s="18"/>
    </row>
    <row r="884" spans="7:8" ht="12.75">
      <c r="G884" s="18"/>
      <c r="H884" s="18"/>
    </row>
    <row r="885" spans="7:8" ht="12.75">
      <c r="G885" s="18"/>
      <c r="H885" s="18"/>
    </row>
    <row r="886" spans="7:8" ht="12.75">
      <c r="G886" s="18"/>
      <c r="H886" s="18"/>
    </row>
    <row r="887" spans="7:8" ht="12.75">
      <c r="G887" s="18"/>
      <c r="H887" s="18"/>
    </row>
    <row r="888" spans="7:8" ht="12.75">
      <c r="G888" s="18"/>
      <c r="H888" s="18"/>
    </row>
    <row r="889" spans="7:8" ht="12.75">
      <c r="G889" s="18"/>
      <c r="H889" s="18"/>
    </row>
    <row r="890" spans="7:8" ht="12.75">
      <c r="G890" s="18"/>
      <c r="H890" s="18"/>
    </row>
    <row r="891" spans="7:8" ht="12.75">
      <c r="G891" s="18"/>
      <c r="H891" s="18"/>
    </row>
    <row r="892" spans="7:8" ht="12.75">
      <c r="G892" s="18"/>
      <c r="H892" s="18"/>
    </row>
    <row r="893" spans="7:8" ht="12.75">
      <c r="G893" s="18"/>
      <c r="H893" s="18"/>
    </row>
    <row r="894" spans="7:8" ht="12.75">
      <c r="G894" s="18"/>
      <c r="H894" s="18"/>
    </row>
    <row r="895" spans="7:8" ht="12.75">
      <c r="G895" s="18"/>
      <c r="H895" s="18"/>
    </row>
    <row r="896" spans="7:8" ht="12.75">
      <c r="G896" s="18"/>
      <c r="H896" s="18"/>
    </row>
    <row r="897" spans="7:8" ht="12.75">
      <c r="G897" s="18"/>
      <c r="H897" s="18"/>
    </row>
    <row r="898" spans="7:8" ht="12.75">
      <c r="G898" s="18"/>
      <c r="H898" s="18"/>
    </row>
    <row r="899" spans="7:8" ht="12.75">
      <c r="G899" s="18"/>
      <c r="H899" s="18"/>
    </row>
    <row r="900" spans="7:8" ht="12.75">
      <c r="G900" s="18"/>
      <c r="H900" s="18"/>
    </row>
    <row r="901" spans="7:8" ht="12.75">
      <c r="G901" s="18"/>
      <c r="H901" s="18"/>
    </row>
    <row r="902" spans="7:8" ht="12.75">
      <c r="G902" s="18"/>
      <c r="H902" s="18"/>
    </row>
    <row r="903" spans="7:8" ht="12.75">
      <c r="G903" s="18"/>
      <c r="H903" s="18"/>
    </row>
    <row r="904" spans="7:8" ht="12.75">
      <c r="G904" s="18"/>
      <c r="H904" s="18"/>
    </row>
    <row r="905" spans="7:8" ht="12.75">
      <c r="G905" s="18"/>
      <c r="H905" s="18"/>
    </row>
    <row r="906" spans="7:8" ht="12.75">
      <c r="G906" s="18"/>
      <c r="H906" s="18"/>
    </row>
    <row r="907" spans="7:8" ht="12.75">
      <c r="G907" s="18"/>
      <c r="H907" s="18"/>
    </row>
    <row r="908" spans="7:8" ht="12.75">
      <c r="G908" s="18"/>
      <c r="H908" s="18"/>
    </row>
    <row r="909" spans="7:8" ht="12.75">
      <c r="G909" s="18"/>
      <c r="H909" s="18"/>
    </row>
    <row r="910" spans="7:8" ht="12.75">
      <c r="G910" s="18"/>
      <c r="H910" s="18"/>
    </row>
    <row r="911" spans="7:8" ht="12.75">
      <c r="G911" s="18"/>
      <c r="H911" s="18"/>
    </row>
    <row r="912" spans="7:8" ht="12.75">
      <c r="G912" s="18"/>
      <c r="H912" s="18"/>
    </row>
    <row r="913" spans="7:8" ht="12.75">
      <c r="G913" s="18"/>
      <c r="H913" s="18"/>
    </row>
    <row r="914" spans="7:8" ht="12.75">
      <c r="G914" s="18"/>
      <c r="H914" s="18"/>
    </row>
    <row r="915" spans="7:8" ht="12.75">
      <c r="G915" s="18"/>
      <c r="H915" s="18"/>
    </row>
    <row r="916" spans="7:8" ht="12.75">
      <c r="G916" s="18"/>
      <c r="H916" s="18"/>
    </row>
    <row r="917" spans="7:8" ht="12.75">
      <c r="G917" s="18"/>
      <c r="H917" s="18"/>
    </row>
    <row r="918" spans="7:8" ht="12.75">
      <c r="G918" s="18"/>
      <c r="H918" s="18"/>
    </row>
    <row r="919" spans="7:8" ht="12.75">
      <c r="G919" s="18"/>
      <c r="H919" s="18"/>
    </row>
    <row r="920" spans="7:8" ht="12.75">
      <c r="G920" s="18"/>
      <c r="H920" s="18"/>
    </row>
    <row r="921" spans="7:8" ht="12.75">
      <c r="G921" s="18"/>
      <c r="H921" s="18"/>
    </row>
    <row r="922" spans="7:8" ht="12.75">
      <c r="G922" s="18"/>
      <c r="H922" s="18"/>
    </row>
    <row r="923" spans="7:8" ht="12.75">
      <c r="G923" s="18"/>
      <c r="H923" s="18"/>
    </row>
    <row r="924" spans="7:8" ht="12.75">
      <c r="G924" s="18"/>
      <c r="H924" s="18"/>
    </row>
    <row r="925" spans="7:8" ht="12.75">
      <c r="G925" s="18"/>
      <c r="H925" s="18"/>
    </row>
    <row r="926" spans="7:8" ht="12.75">
      <c r="G926" s="18"/>
      <c r="H926" s="18"/>
    </row>
    <row r="927" spans="7:8" ht="12.75">
      <c r="G927" s="18"/>
      <c r="H927" s="18"/>
    </row>
    <row r="928" spans="7:8" ht="12.75">
      <c r="G928" s="18"/>
      <c r="H928" s="18"/>
    </row>
    <row r="929" spans="7:8" ht="12.75">
      <c r="G929" s="18"/>
      <c r="H929" s="18"/>
    </row>
    <row r="930" spans="7:8" ht="12.75">
      <c r="G930" s="18"/>
      <c r="H930" s="18"/>
    </row>
    <row r="931" spans="7:8" ht="12.75">
      <c r="G931" s="18"/>
      <c r="H931" s="18"/>
    </row>
    <row r="932" spans="7:8" ht="12.75">
      <c r="G932" s="18"/>
      <c r="H932" s="18"/>
    </row>
    <row r="933" spans="7:8" ht="12.75">
      <c r="G933" s="18"/>
      <c r="H933" s="18"/>
    </row>
    <row r="934" spans="7:8" ht="12.75">
      <c r="G934" s="18"/>
      <c r="H934" s="18"/>
    </row>
    <row r="935" spans="7:8" ht="12.75">
      <c r="G935" s="18"/>
      <c r="H935" s="18"/>
    </row>
    <row r="936" spans="7:8" ht="12.75">
      <c r="G936" s="18"/>
      <c r="H936" s="18"/>
    </row>
    <row r="937" spans="7:8" ht="12.75">
      <c r="G937" s="18"/>
      <c r="H937" s="18"/>
    </row>
    <row r="938" spans="7:8" ht="12.75">
      <c r="G938" s="18"/>
      <c r="H938" s="18"/>
    </row>
    <row r="939" spans="7:8" ht="12.75">
      <c r="G939" s="18"/>
      <c r="H939" s="18"/>
    </row>
    <row r="940" spans="7:8" ht="12.75">
      <c r="G940" s="18"/>
      <c r="H940" s="18"/>
    </row>
    <row r="941" spans="7:8" ht="12.75">
      <c r="G941" s="18"/>
      <c r="H941" s="18"/>
    </row>
    <row r="942" spans="7:8" ht="12.75">
      <c r="G942" s="18"/>
      <c r="H942" s="18"/>
    </row>
    <row r="943" spans="7:8" ht="12.75">
      <c r="G943" s="18"/>
      <c r="H943" s="18"/>
    </row>
    <row r="944" spans="7:8" ht="12.75">
      <c r="G944" s="18"/>
      <c r="H944" s="18"/>
    </row>
    <row r="945" spans="7:8" ht="12.75">
      <c r="G945" s="18"/>
      <c r="H945" s="18"/>
    </row>
    <row r="946" spans="7:8" ht="12.75">
      <c r="G946" s="18"/>
      <c r="H946" s="18"/>
    </row>
    <row r="947" spans="7:8" ht="12.75">
      <c r="G947" s="18"/>
      <c r="H947" s="18"/>
    </row>
    <row r="948" spans="7:8" ht="12.75">
      <c r="G948" s="18"/>
      <c r="H948" s="18"/>
    </row>
    <row r="949" spans="7:8" ht="12.75">
      <c r="G949" s="18"/>
      <c r="H949" s="18"/>
    </row>
    <row r="950" spans="7:8" ht="12.75">
      <c r="G950" s="18"/>
      <c r="H950" s="18"/>
    </row>
    <row r="951" spans="7:8" ht="12.75">
      <c r="G951" s="18"/>
      <c r="H951" s="18"/>
    </row>
    <row r="952" spans="7:8" ht="12.75">
      <c r="G952" s="18"/>
      <c r="H952" s="18"/>
    </row>
    <row r="953" spans="7:8" ht="12.75">
      <c r="G953" s="18"/>
      <c r="H953" s="18"/>
    </row>
    <row r="954" spans="7:8" ht="12.75">
      <c r="G954" s="18"/>
      <c r="H954" s="18"/>
    </row>
    <row r="955" spans="7:8" ht="12.75">
      <c r="G955" s="18"/>
      <c r="H955" s="18"/>
    </row>
    <row r="956" spans="7:8" ht="12.75">
      <c r="G956" s="18"/>
      <c r="H956" s="18"/>
    </row>
    <row r="957" spans="7:8" ht="12.75">
      <c r="G957" s="18"/>
      <c r="H957" s="18"/>
    </row>
    <row r="958" spans="7:8" ht="12.75">
      <c r="G958" s="18"/>
      <c r="H958" s="18"/>
    </row>
    <row r="959" spans="7:8" ht="12.75">
      <c r="G959" s="18"/>
      <c r="H959" s="18"/>
    </row>
    <row r="960" spans="7:8" ht="12.75">
      <c r="G960" s="18"/>
      <c r="H960" s="18"/>
    </row>
    <row r="961" spans="7:8" ht="12.75">
      <c r="G961" s="18"/>
      <c r="H961" s="18"/>
    </row>
    <row r="962" spans="7:8" ht="12.75">
      <c r="G962" s="18"/>
      <c r="H962" s="18"/>
    </row>
    <row r="963" spans="7:8" ht="12.75">
      <c r="G963" s="18"/>
      <c r="H963" s="18"/>
    </row>
    <row r="964" spans="7:8" ht="12.75">
      <c r="G964" s="18"/>
      <c r="H964" s="18"/>
    </row>
    <row r="965" spans="7:8" ht="12.75">
      <c r="G965" s="18"/>
      <c r="H965" s="18"/>
    </row>
    <row r="966" spans="7:8" ht="12.75">
      <c r="G966" s="18"/>
      <c r="H966" s="18"/>
    </row>
    <row r="967" spans="7:8" ht="12.75">
      <c r="G967" s="18"/>
      <c r="H967" s="18"/>
    </row>
    <row r="968" spans="7:8" ht="12.75">
      <c r="G968" s="18"/>
      <c r="H968" s="18"/>
    </row>
    <row r="969" spans="7:8" ht="12.75">
      <c r="G969" s="18"/>
      <c r="H969" s="18"/>
    </row>
    <row r="970" spans="7:8" ht="12.75">
      <c r="G970" s="18"/>
      <c r="H970" s="18"/>
    </row>
    <row r="971" spans="7:8" ht="12.75">
      <c r="G971" s="18"/>
      <c r="H971" s="18"/>
    </row>
    <row r="972" spans="7:8" ht="12.75">
      <c r="G972" s="18"/>
      <c r="H972" s="18"/>
    </row>
    <row r="973" spans="7:8" ht="12.75">
      <c r="G973" s="18"/>
      <c r="H973" s="18"/>
    </row>
    <row r="974" spans="7:8" ht="12.75">
      <c r="G974" s="18"/>
      <c r="H974" s="18"/>
    </row>
    <row r="975" spans="7:8" ht="12.75">
      <c r="G975" s="18"/>
      <c r="H975" s="18"/>
    </row>
    <row r="976" spans="7:8" ht="12.75">
      <c r="G976" s="18"/>
      <c r="H976" s="18"/>
    </row>
    <row r="977" spans="7:8" ht="12.75">
      <c r="G977" s="18"/>
      <c r="H977" s="18"/>
    </row>
    <row r="978" spans="7:8" ht="12.75">
      <c r="G978" s="18"/>
      <c r="H978" s="18"/>
    </row>
    <row r="979" spans="7:8" ht="12.75">
      <c r="G979" s="18"/>
      <c r="H979" s="18"/>
    </row>
    <row r="980" spans="7:8" ht="12.75">
      <c r="G980" s="18"/>
      <c r="H980" s="18"/>
    </row>
    <row r="981" spans="7:8" ht="12.75">
      <c r="G981" s="18"/>
      <c r="H981" s="18"/>
    </row>
    <row r="982" spans="7:8" ht="12.75">
      <c r="G982" s="18"/>
      <c r="H982" s="18"/>
    </row>
    <row r="983" spans="7:8" ht="12.75">
      <c r="G983" s="18"/>
      <c r="H983" s="18"/>
    </row>
    <row r="984" spans="7:8" ht="12.75">
      <c r="G984" s="18"/>
      <c r="H984" s="18"/>
    </row>
    <row r="985" spans="7:8" ht="12.75">
      <c r="G985" s="18"/>
      <c r="H985" s="18"/>
    </row>
    <row r="986" spans="7:8" ht="12.75">
      <c r="G986" s="18"/>
      <c r="H986" s="18"/>
    </row>
    <row r="987" spans="7:8" ht="12.75">
      <c r="G987" s="18"/>
      <c r="H987" s="18"/>
    </row>
    <row r="988" spans="7:8" ht="12.75">
      <c r="G988" s="18"/>
      <c r="H988" s="18"/>
    </row>
    <row r="989" spans="7:8" ht="12.75">
      <c r="G989" s="18"/>
      <c r="H989" s="18"/>
    </row>
    <row r="990" spans="7:8" ht="12.75">
      <c r="G990" s="18"/>
      <c r="H990" s="18"/>
    </row>
    <row r="991" spans="7:8" ht="12.75">
      <c r="G991" s="18"/>
      <c r="H991" s="18"/>
    </row>
    <row r="992" spans="7:8" ht="12.75">
      <c r="G992" s="18"/>
      <c r="H992" s="18"/>
    </row>
    <row r="993" spans="7:8" ht="12.75">
      <c r="G993" s="18"/>
      <c r="H993" s="18"/>
    </row>
    <row r="994" spans="7:8" ht="12.75">
      <c r="G994" s="18"/>
      <c r="H994" s="18"/>
    </row>
    <row r="995" spans="7:8" ht="12.75">
      <c r="G995" s="18"/>
      <c r="H995" s="18"/>
    </row>
    <row r="996" spans="7:8" ht="12.75">
      <c r="G996" s="18"/>
      <c r="H996" s="18"/>
    </row>
    <row r="997" spans="7:8" ht="12.75">
      <c r="G997" s="18"/>
      <c r="H997" s="18"/>
    </row>
    <row r="998" spans="7:8" ht="12.75">
      <c r="G998" s="18"/>
      <c r="H998" s="18"/>
    </row>
    <row r="999" spans="7:8" ht="12.75">
      <c r="G999" s="18"/>
      <c r="H999" s="18"/>
    </row>
    <row r="1000" spans="7:8" ht="12.75">
      <c r="G1000" s="18"/>
      <c r="H1000" s="18"/>
    </row>
    <row r="1001" spans="7:8" ht="12.75">
      <c r="G1001" s="18"/>
      <c r="H1001" s="18"/>
    </row>
    <row r="1002" spans="7:8" ht="12.75">
      <c r="G1002" s="18"/>
      <c r="H1002" s="18"/>
    </row>
    <row r="1003" spans="7:8" ht="12.75">
      <c r="G1003" s="18"/>
      <c r="H1003" s="18"/>
    </row>
    <row r="1004" spans="7:8" ht="12.75">
      <c r="G1004" s="18"/>
      <c r="H1004" s="18"/>
    </row>
    <row r="1005" spans="7:8" ht="12.75">
      <c r="G1005" s="18"/>
      <c r="H1005" s="18"/>
    </row>
    <row r="1006" spans="7:8" ht="12.75">
      <c r="G1006" s="18"/>
      <c r="H1006" s="18"/>
    </row>
    <row r="1007" spans="7:8" ht="12.75">
      <c r="G1007" s="18"/>
      <c r="H1007" s="18"/>
    </row>
    <row r="1008" spans="7:8" ht="12.75">
      <c r="G1008" s="18"/>
      <c r="H1008" s="18"/>
    </row>
    <row r="1009" spans="7:8" ht="12.75">
      <c r="G1009" s="18"/>
      <c r="H1009" s="18"/>
    </row>
    <row r="1010" spans="7:8" ht="12.75">
      <c r="G1010" s="18"/>
      <c r="H1010" s="18"/>
    </row>
    <row r="1011" spans="7:8" ht="12.75">
      <c r="G1011" s="18"/>
      <c r="H1011" s="18"/>
    </row>
    <row r="1012" spans="7:8" ht="12.75">
      <c r="G1012" s="18"/>
      <c r="H1012" s="18"/>
    </row>
    <row r="1013" spans="7:8" ht="12.75">
      <c r="G1013" s="18"/>
      <c r="H1013" s="18"/>
    </row>
    <row r="1014" spans="7:8" ht="12.75">
      <c r="G1014" s="18"/>
      <c r="H1014" s="18"/>
    </row>
    <row r="1015" spans="7:8" ht="12.75">
      <c r="G1015" s="18"/>
      <c r="H1015" s="18"/>
    </row>
    <row r="1016" spans="7:8" ht="12.75">
      <c r="G1016" s="18"/>
      <c r="H1016" s="18"/>
    </row>
    <row r="1017" spans="7:8" ht="12.75">
      <c r="G1017" s="18"/>
      <c r="H1017" s="18"/>
    </row>
    <row r="1018" spans="7:8" ht="12.75">
      <c r="G1018" s="18"/>
      <c r="H1018" s="18"/>
    </row>
    <row r="1019" spans="7:8" ht="12.75">
      <c r="G1019" s="18"/>
      <c r="H1019" s="18"/>
    </row>
    <row r="1020" spans="7:8" ht="12.75">
      <c r="G1020" s="18"/>
      <c r="H1020" s="18"/>
    </row>
    <row r="1021" spans="7:8" ht="12.75">
      <c r="G1021" s="18"/>
      <c r="H1021" s="18"/>
    </row>
    <row r="1022" spans="7:8" ht="12.75">
      <c r="G1022" s="18"/>
      <c r="H1022" s="18"/>
    </row>
    <row r="1023" spans="7:8" ht="12.75">
      <c r="G1023" s="18"/>
      <c r="H1023" s="18"/>
    </row>
    <row r="1024" spans="7:8" ht="12.75">
      <c r="G1024" s="18"/>
      <c r="H1024" s="18"/>
    </row>
    <row r="1025" spans="7:8" ht="12.75">
      <c r="G1025" s="18"/>
      <c r="H1025" s="18"/>
    </row>
    <row r="1026" spans="7:8" ht="12.75">
      <c r="G1026" s="18"/>
      <c r="H1026" s="18"/>
    </row>
    <row r="1027" spans="7:8" ht="12.75">
      <c r="G1027" s="18"/>
      <c r="H1027" s="18"/>
    </row>
    <row r="1028" spans="7:8" ht="12.75">
      <c r="G1028" s="18"/>
      <c r="H1028" s="18"/>
    </row>
    <row r="1029" spans="7:8" ht="12.75">
      <c r="G1029" s="18"/>
      <c r="H1029" s="18"/>
    </row>
    <row r="1030" spans="7:8" ht="12.75">
      <c r="G1030" s="18"/>
      <c r="H1030" s="18"/>
    </row>
    <row r="1031" spans="7:8" ht="12.75">
      <c r="G1031" s="18"/>
      <c r="H1031" s="18"/>
    </row>
    <row r="1032" spans="7:8" ht="12.75">
      <c r="G1032" s="18"/>
      <c r="H1032" s="18"/>
    </row>
    <row r="1033" spans="7:8" ht="12.75">
      <c r="G1033" s="18"/>
      <c r="H1033" s="18"/>
    </row>
    <row r="1034" spans="7:8" ht="12.75">
      <c r="G1034" s="18"/>
      <c r="H1034" s="18"/>
    </row>
    <row r="1035" spans="7:8" ht="12.75">
      <c r="G1035" s="18"/>
      <c r="H1035" s="18"/>
    </row>
    <row r="1036" spans="7:8" ht="12.75">
      <c r="G1036" s="18"/>
      <c r="H1036" s="18"/>
    </row>
    <row r="1037" spans="7:8" ht="12.75">
      <c r="G1037" s="18"/>
      <c r="H1037" s="18"/>
    </row>
    <row r="1038" spans="7:8" ht="12.75">
      <c r="G1038" s="18"/>
      <c r="H1038" s="18"/>
    </row>
    <row r="1039" spans="7:8" ht="12.75">
      <c r="G1039" s="18"/>
      <c r="H1039" s="18"/>
    </row>
    <row r="1040" spans="7:8" ht="12.75">
      <c r="G1040" s="18"/>
      <c r="H1040" s="18"/>
    </row>
    <row r="1041" spans="7:8" ht="12.75">
      <c r="G1041" s="18"/>
      <c r="H1041" s="18"/>
    </row>
    <row r="1042" spans="7:8" ht="12.75">
      <c r="G1042" s="18"/>
      <c r="H1042" s="18"/>
    </row>
    <row r="1043" spans="7:8" ht="12.75">
      <c r="G1043" s="18"/>
      <c r="H1043" s="18"/>
    </row>
    <row r="1044" spans="7:8" ht="12.75">
      <c r="G1044" s="18"/>
      <c r="H1044" s="18"/>
    </row>
    <row r="1045" spans="7:8" ht="12.75">
      <c r="G1045" s="18"/>
      <c r="H1045" s="18"/>
    </row>
    <row r="1046" spans="7:8" ht="12.75">
      <c r="G1046" s="18"/>
      <c r="H1046" s="18"/>
    </row>
    <row r="1047" spans="7:8" ht="12.75">
      <c r="G1047" s="18"/>
      <c r="H1047" s="18"/>
    </row>
    <row r="1048" spans="7:8" ht="12.75">
      <c r="G1048" s="18"/>
      <c r="H1048" s="18"/>
    </row>
    <row r="1049" spans="7:8" ht="12.75">
      <c r="G1049" s="18"/>
      <c r="H1049" s="18"/>
    </row>
    <row r="1050" spans="7:8" ht="12.75">
      <c r="G1050" s="18"/>
      <c r="H1050" s="18"/>
    </row>
    <row r="1051" spans="7:8" ht="12.75">
      <c r="G1051" s="18"/>
      <c r="H1051" s="18"/>
    </row>
    <row r="1052" spans="7:8" ht="12.75">
      <c r="G1052" s="18"/>
      <c r="H1052" s="18"/>
    </row>
    <row r="1053" spans="7:8" ht="12.75">
      <c r="G1053" s="18"/>
      <c r="H1053" s="18"/>
    </row>
    <row r="1054" spans="7:8" ht="12.75">
      <c r="G1054" s="18"/>
      <c r="H1054" s="18"/>
    </row>
    <row r="1055" spans="7:8" ht="12.75">
      <c r="G1055" s="18"/>
      <c r="H1055" s="18"/>
    </row>
    <row r="1056" spans="7:8" ht="12.75">
      <c r="G1056" s="18"/>
      <c r="H1056" s="18"/>
    </row>
    <row r="1057" spans="7:8" ht="12.75">
      <c r="G1057" s="18"/>
      <c r="H1057" s="18"/>
    </row>
    <row r="1058" spans="7:8" ht="12.75">
      <c r="G1058" s="18"/>
      <c r="H1058" s="18"/>
    </row>
    <row r="1059" spans="7:8" ht="12.75">
      <c r="G1059" s="18"/>
      <c r="H1059" s="18"/>
    </row>
    <row r="1060" spans="7:8" ht="12.75">
      <c r="G1060" s="18"/>
      <c r="H1060" s="18"/>
    </row>
    <row r="1061" spans="7:8" ht="12.75">
      <c r="G1061" s="18"/>
      <c r="H1061" s="18"/>
    </row>
    <row r="1062" spans="7:8" ht="12.75">
      <c r="G1062" s="18"/>
      <c r="H1062" s="18"/>
    </row>
    <row r="1063" spans="7:8" ht="12.75">
      <c r="G1063" s="18"/>
      <c r="H1063" s="18"/>
    </row>
    <row r="1064" spans="7:8" ht="12.75">
      <c r="G1064" s="18"/>
      <c r="H1064" s="18"/>
    </row>
    <row r="1065" spans="7:8" ht="12.75">
      <c r="G1065" s="18"/>
      <c r="H1065" s="18"/>
    </row>
    <row r="1066" spans="7:8" ht="12.75">
      <c r="G1066" s="18"/>
      <c r="H1066" s="18"/>
    </row>
    <row r="1067" spans="7:8" ht="12.75">
      <c r="G1067" s="18"/>
      <c r="H1067" s="18"/>
    </row>
    <row r="1068" spans="7:8" ht="12.75">
      <c r="G1068" s="18"/>
      <c r="H1068" s="18"/>
    </row>
    <row r="1069" spans="7:8" ht="12.75">
      <c r="G1069" s="18"/>
      <c r="H1069" s="18"/>
    </row>
    <row r="1070" spans="7:8" ht="12.75">
      <c r="G1070" s="18"/>
      <c r="H1070" s="18"/>
    </row>
    <row r="1071" spans="7:8" ht="12.75">
      <c r="G1071" s="18"/>
      <c r="H1071" s="18"/>
    </row>
    <row r="1072" spans="7:8" ht="12.75">
      <c r="G1072" s="18"/>
      <c r="H1072" s="18"/>
    </row>
    <row r="1073" spans="7:8" ht="12.75">
      <c r="G1073" s="18"/>
      <c r="H1073" s="18"/>
    </row>
    <row r="1074" spans="7:8" ht="12.75">
      <c r="G1074" s="18"/>
      <c r="H1074" s="18"/>
    </row>
    <row r="1075" spans="7:8" ht="12.75">
      <c r="G1075" s="18"/>
      <c r="H1075" s="18"/>
    </row>
    <row r="1076" spans="7:8" ht="12.75">
      <c r="G1076" s="18"/>
      <c r="H1076" s="18"/>
    </row>
    <row r="1077" spans="7:8" ht="12.75">
      <c r="G1077" s="18"/>
      <c r="H1077" s="18"/>
    </row>
    <row r="1078" spans="7:8" ht="12.75">
      <c r="G1078" s="18"/>
      <c r="H1078" s="18"/>
    </row>
    <row r="1079" spans="7:8" ht="12.75">
      <c r="G1079" s="18"/>
      <c r="H1079" s="18"/>
    </row>
    <row r="1080" spans="7:8" ht="12.75">
      <c r="G1080" s="18"/>
      <c r="H1080" s="18"/>
    </row>
    <row r="1081" spans="7:8" ht="12.75">
      <c r="G1081" s="18"/>
      <c r="H1081" s="18"/>
    </row>
    <row r="1082" spans="7:8" ht="12.75">
      <c r="G1082" s="18"/>
      <c r="H1082" s="18"/>
    </row>
    <row r="1083" spans="7:8" ht="12.75">
      <c r="G1083" s="18"/>
      <c r="H1083" s="18"/>
    </row>
    <row r="1084" spans="7:8" ht="12.75">
      <c r="G1084" s="18"/>
      <c r="H1084" s="18"/>
    </row>
    <row r="1085" spans="7:8" ht="12.75">
      <c r="G1085" s="18"/>
      <c r="H1085" s="18"/>
    </row>
    <row r="1086" spans="7:8" ht="12.75">
      <c r="G1086" s="18"/>
      <c r="H1086" s="18"/>
    </row>
    <row r="1087" spans="7:8" ht="12.75">
      <c r="G1087" s="18"/>
      <c r="H1087" s="18"/>
    </row>
    <row r="1088" spans="7:8" ht="12.75">
      <c r="G1088" s="18"/>
      <c r="H1088" s="18"/>
    </row>
    <row r="1089" spans="7:8" ht="12.75">
      <c r="G1089" s="18"/>
      <c r="H1089" s="18"/>
    </row>
    <row r="1090" spans="7:8" ht="12.75">
      <c r="G1090" s="18"/>
      <c r="H1090" s="18"/>
    </row>
    <row r="1091" spans="7:8" ht="12.75">
      <c r="G1091" s="18"/>
      <c r="H1091" s="18"/>
    </row>
    <row r="1092" spans="7:8" ht="12.75">
      <c r="G1092" s="18"/>
      <c r="H1092" s="18"/>
    </row>
    <row r="1093" spans="7:8" ht="12.75">
      <c r="G1093" s="18"/>
      <c r="H1093" s="18"/>
    </row>
    <row r="1094" spans="7:8" ht="12.75">
      <c r="G1094" s="18"/>
      <c r="H1094" s="18"/>
    </row>
    <row r="1095" spans="7:8" ht="12.75">
      <c r="G1095" s="18"/>
      <c r="H1095" s="18"/>
    </row>
    <row r="1096" spans="7:8" ht="12.75">
      <c r="G1096" s="18"/>
      <c r="H1096" s="18"/>
    </row>
    <row r="1097" spans="7:8" ht="12.75">
      <c r="G1097" s="18"/>
      <c r="H1097" s="18"/>
    </row>
    <row r="1098" spans="7:8" ht="12.75">
      <c r="G1098" s="18"/>
      <c r="H1098" s="18"/>
    </row>
    <row r="1099" spans="7:8" ht="12.75">
      <c r="G1099" s="18"/>
      <c r="H1099" s="18"/>
    </row>
    <row r="1100" spans="7:8" ht="12.75">
      <c r="G1100" s="18"/>
      <c r="H1100" s="18"/>
    </row>
    <row r="1101" spans="7:8" ht="12.75">
      <c r="G1101" s="18"/>
      <c r="H1101" s="18"/>
    </row>
    <row r="1102" spans="7:8" ht="12.75">
      <c r="G1102" s="18"/>
      <c r="H1102" s="18"/>
    </row>
    <row r="1103" spans="7:8" ht="12.75">
      <c r="G1103" s="18"/>
      <c r="H1103" s="18"/>
    </row>
    <row r="1104" spans="7:8" ht="12.75">
      <c r="G1104" s="18"/>
      <c r="H1104" s="18"/>
    </row>
    <row r="1105" spans="7:8" ht="12.75">
      <c r="G1105" s="18"/>
      <c r="H1105" s="18"/>
    </row>
    <row r="1106" spans="7:8" ht="12.75">
      <c r="G1106" s="18"/>
      <c r="H1106" s="18"/>
    </row>
    <row r="1107" spans="7:8" ht="12.75">
      <c r="G1107" s="18"/>
      <c r="H1107" s="18"/>
    </row>
    <row r="1108" spans="7:8" ht="12.75">
      <c r="G1108" s="18"/>
      <c r="H1108" s="18"/>
    </row>
    <row r="1109" spans="7:8" ht="12.75">
      <c r="G1109" s="18"/>
      <c r="H1109" s="18"/>
    </row>
    <row r="1110" spans="7:8" ht="12.75">
      <c r="G1110" s="18"/>
      <c r="H1110" s="18"/>
    </row>
    <row r="1111" spans="7:8" ht="12.75">
      <c r="G1111" s="18"/>
      <c r="H1111" s="18"/>
    </row>
    <row r="1112" spans="7:8" ht="12.75">
      <c r="G1112" s="18"/>
      <c r="H1112" s="18"/>
    </row>
    <row r="1113" spans="7:8" ht="12.75">
      <c r="G1113" s="18"/>
      <c r="H1113" s="18"/>
    </row>
    <row r="1114" spans="7:8" ht="12.75">
      <c r="G1114" s="18"/>
      <c r="H1114" s="18"/>
    </row>
    <row r="1115" spans="7:8" ht="12.75">
      <c r="G1115" s="18"/>
      <c r="H1115" s="18"/>
    </row>
    <row r="1116" spans="7:8" ht="12.75">
      <c r="G1116" s="18"/>
      <c r="H1116" s="18"/>
    </row>
    <row r="1117" spans="7:8" ht="12.75">
      <c r="G1117" s="18"/>
      <c r="H1117" s="18"/>
    </row>
    <row r="1118" spans="7:8" ht="12.75">
      <c r="G1118" s="18"/>
      <c r="H1118" s="18"/>
    </row>
    <row r="1119" spans="7:8" ht="12.75">
      <c r="G1119" s="18"/>
      <c r="H1119" s="18"/>
    </row>
    <row r="1120" spans="7:8" ht="12.75">
      <c r="G1120" s="18"/>
      <c r="H1120" s="18"/>
    </row>
    <row r="1121" spans="7:8" ht="12.75">
      <c r="G1121" s="18"/>
      <c r="H1121" s="18"/>
    </row>
    <row r="1122" spans="7:8" ht="12.75">
      <c r="G1122" s="18"/>
      <c r="H1122" s="18"/>
    </row>
    <row r="1123" spans="7:8" ht="12.75">
      <c r="G1123" s="18"/>
      <c r="H1123" s="18"/>
    </row>
    <row r="1124" spans="7:8" ht="12.75">
      <c r="G1124" s="18"/>
      <c r="H1124" s="18"/>
    </row>
    <row r="1125" spans="7:8" ht="12.75">
      <c r="G1125" s="18"/>
      <c r="H1125" s="18"/>
    </row>
    <row r="1126" spans="7:8" ht="12.75">
      <c r="G1126" s="18"/>
      <c r="H1126" s="18"/>
    </row>
    <row r="1127" spans="7:8" ht="12.75">
      <c r="G1127" s="18"/>
      <c r="H1127" s="18"/>
    </row>
    <row r="1128" spans="7:8" ht="12.75">
      <c r="G1128" s="18"/>
      <c r="H1128" s="18"/>
    </row>
    <row r="1129" spans="7:8" ht="12.75">
      <c r="G1129" s="18"/>
      <c r="H1129" s="18"/>
    </row>
    <row r="1130" spans="7:8" ht="12.75">
      <c r="G1130" s="18"/>
      <c r="H1130" s="18"/>
    </row>
    <row r="1131" spans="7:8" ht="12.75">
      <c r="G1131" s="18"/>
      <c r="H1131" s="18"/>
    </row>
    <row r="1132" spans="7:8" ht="12.75">
      <c r="G1132" s="18"/>
      <c r="H1132" s="18"/>
    </row>
    <row r="1133" spans="7:8" ht="12.75">
      <c r="G1133" s="18"/>
      <c r="H1133" s="18"/>
    </row>
    <row r="1134" spans="7:8" ht="12.75">
      <c r="G1134" s="18"/>
      <c r="H1134" s="18"/>
    </row>
    <row r="1135" spans="7:8" ht="12.75">
      <c r="G1135" s="18"/>
      <c r="H1135" s="18"/>
    </row>
    <row r="1136" spans="7:8" ht="12.75">
      <c r="G1136" s="18"/>
      <c r="H1136" s="18"/>
    </row>
    <row r="1137" spans="7:8" ht="12.75">
      <c r="G1137" s="18"/>
      <c r="H1137" s="18"/>
    </row>
    <row r="1138" spans="7:8" ht="12.75">
      <c r="G1138" s="18"/>
      <c r="H1138" s="18"/>
    </row>
    <row r="1139" spans="7:8" ht="12.75">
      <c r="G1139" s="18"/>
      <c r="H1139" s="18"/>
    </row>
    <row r="1140" spans="7:8" ht="12.75">
      <c r="G1140" s="18"/>
      <c r="H1140" s="18"/>
    </row>
    <row r="1141" spans="7:8" ht="12.75">
      <c r="G1141" s="18"/>
      <c r="H1141" s="18"/>
    </row>
    <row r="1142" spans="7:8" ht="12.75">
      <c r="G1142" s="18"/>
      <c r="H1142" s="18"/>
    </row>
    <row r="1143" spans="7:8" ht="12.75">
      <c r="G1143" s="18"/>
      <c r="H1143" s="18"/>
    </row>
    <row r="1144" spans="7:8" ht="12.75">
      <c r="G1144" s="18"/>
      <c r="H1144" s="18"/>
    </row>
    <row r="1145" spans="7:8" ht="12.75">
      <c r="G1145" s="18"/>
      <c r="H1145" s="18"/>
    </row>
    <row r="1146" spans="7:8" ht="12.75">
      <c r="G1146" s="18"/>
      <c r="H1146" s="18"/>
    </row>
    <row r="1147" spans="7:8" ht="12.75">
      <c r="G1147" s="18"/>
      <c r="H1147" s="18"/>
    </row>
    <row r="1148" spans="7:8" ht="12.75">
      <c r="G1148" s="18"/>
      <c r="H1148" s="18"/>
    </row>
    <row r="1149" spans="7:8" ht="12.75">
      <c r="G1149" s="18"/>
      <c r="H1149" s="18"/>
    </row>
    <row r="1150" spans="7:8" ht="12.75">
      <c r="G1150" s="18"/>
      <c r="H1150" s="18"/>
    </row>
    <row r="1151" spans="7:8" ht="12.75">
      <c r="G1151" s="18"/>
      <c r="H1151" s="18"/>
    </row>
    <row r="1152" spans="7:8" ht="12.75">
      <c r="G1152" s="18"/>
      <c r="H1152" s="18"/>
    </row>
    <row r="1153" spans="7:8" ht="12.75">
      <c r="G1153" s="18"/>
      <c r="H1153" s="18"/>
    </row>
    <row r="1154" spans="7:8" ht="12.75">
      <c r="G1154" s="18"/>
      <c r="H1154" s="18"/>
    </row>
    <row r="1155" spans="7:8" ht="12.75">
      <c r="G1155" s="18"/>
      <c r="H1155" s="18"/>
    </row>
    <row r="1156" spans="7:8" ht="12.75">
      <c r="G1156" s="18"/>
      <c r="H1156" s="18"/>
    </row>
    <row r="1157" spans="7:8" ht="12.75">
      <c r="G1157" s="18"/>
      <c r="H1157" s="18"/>
    </row>
    <row r="1158" spans="7:8" ht="12.75">
      <c r="G1158" s="18"/>
      <c r="H1158" s="18"/>
    </row>
    <row r="1159" spans="7:8" ht="12.75">
      <c r="G1159" s="18"/>
      <c r="H1159" s="18"/>
    </row>
    <row r="1160" spans="7:8" ht="12.75">
      <c r="G1160" s="18"/>
      <c r="H1160" s="18"/>
    </row>
    <row r="1161" spans="7:8" ht="12.75">
      <c r="G1161" s="18"/>
      <c r="H1161" s="18"/>
    </row>
    <row r="1162" spans="7:8" ht="12.75">
      <c r="G1162" s="18"/>
      <c r="H1162" s="18"/>
    </row>
    <row r="1163" spans="7:8" ht="12.75">
      <c r="G1163" s="18"/>
      <c r="H1163" s="18"/>
    </row>
    <row r="1164" spans="7:8" ht="12.75">
      <c r="G1164" s="18"/>
      <c r="H1164" s="18"/>
    </row>
    <row r="1165" spans="7:8" ht="12.75">
      <c r="G1165" s="18"/>
      <c r="H1165" s="18"/>
    </row>
    <row r="1166" spans="7:8" ht="12.75">
      <c r="G1166" s="18"/>
      <c r="H1166" s="18"/>
    </row>
    <row r="1167" spans="7:8" ht="12.75">
      <c r="G1167" s="18"/>
      <c r="H1167" s="18"/>
    </row>
    <row r="1168" spans="7:8" ht="12.75">
      <c r="G1168" s="18"/>
      <c r="H1168" s="18"/>
    </row>
    <row r="1169" spans="7:8" ht="12.75">
      <c r="G1169" s="18"/>
      <c r="H1169" s="18"/>
    </row>
    <row r="1170" spans="7:8" ht="12.75">
      <c r="G1170" s="18"/>
      <c r="H1170" s="18"/>
    </row>
    <row r="1171" spans="7:8" ht="12.75">
      <c r="G1171" s="18"/>
      <c r="H1171" s="18"/>
    </row>
    <row r="1172" spans="7:8" ht="12.75">
      <c r="G1172" s="18"/>
      <c r="H1172" s="18"/>
    </row>
    <row r="1173" spans="7:8" ht="12.75">
      <c r="G1173" s="18"/>
      <c r="H1173" s="18"/>
    </row>
    <row r="1174" spans="7:8" ht="12.75">
      <c r="G1174" s="18"/>
      <c r="H1174" s="18"/>
    </row>
    <row r="1175" spans="7:8" ht="12.75">
      <c r="G1175" s="18"/>
      <c r="H1175" s="18"/>
    </row>
    <row r="1176" spans="7:8" ht="12.75">
      <c r="G1176" s="18"/>
      <c r="H1176" s="18"/>
    </row>
    <row r="1177" spans="7:8" ht="12.75">
      <c r="G1177" s="18"/>
      <c r="H1177" s="18"/>
    </row>
    <row r="1178" spans="7:8" ht="12.75">
      <c r="G1178" s="18"/>
      <c r="H1178" s="18"/>
    </row>
    <row r="1179" spans="7:8" ht="12.75">
      <c r="G1179" s="18"/>
      <c r="H1179" s="18"/>
    </row>
    <row r="1180" spans="7:8" ht="12.75">
      <c r="G1180" s="18"/>
      <c r="H1180" s="18"/>
    </row>
    <row r="1181" spans="7:8" ht="12.75">
      <c r="G1181" s="18"/>
      <c r="H1181" s="18"/>
    </row>
    <row r="1182" spans="7:8" ht="12.75">
      <c r="G1182" s="18"/>
      <c r="H1182" s="18"/>
    </row>
    <row r="1183" spans="7:8" ht="12.75">
      <c r="G1183" s="18"/>
      <c r="H1183" s="18"/>
    </row>
    <row r="1184" spans="7:8" ht="12.75">
      <c r="G1184" s="18"/>
      <c r="H1184" s="18"/>
    </row>
    <row r="1185" spans="7:8" ht="12.75">
      <c r="G1185" s="18"/>
      <c r="H1185" s="18"/>
    </row>
    <row r="1186" spans="7:8" ht="12.75">
      <c r="G1186" s="18"/>
      <c r="H1186" s="18"/>
    </row>
    <row r="1187" spans="7:8" ht="12.75">
      <c r="G1187" s="18"/>
      <c r="H1187" s="18"/>
    </row>
    <row r="1188" spans="7:8" ht="12.75">
      <c r="G1188" s="18"/>
      <c r="H1188" s="18"/>
    </row>
    <row r="1189" spans="7:8" ht="12.75">
      <c r="G1189" s="18"/>
      <c r="H1189" s="18"/>
    </row>
    <row r="1190" spans="7:8" ht="12.75">
      <c r="G1190" s="18"/>
      <c r="H1190" s="18"/>
    </row>
    <row r="1191" spans="7:8" ht="12.75">
      <c r="G1191" s="18"/>
      <c r="H1191" s="18"/>
    </row>
    <row r="1192" spans="7:8" ht="12.75">
      <c r="G1192" s="18"/>
      <c r="H1192" s="18"/>
    </row>
    <row r="1193" spans="7:8" ht="12.75">
      <c r="G1193" s="18"/>
      <c r="H1193" s="18"/>
    </row>
    <row r="1194" spans="7:8" ht="12.75">
      <c r="G1194" s="18"/>
      <c r="H1194" s="18"/>
    </row>
    <row r="1195" spans="7:8" ht="12.75">
      <c r="G1195" s="18"/>
      <c r="H1195" s="18"/>
    </row>
    <row r="1196" spans="7:8" ht="12.75">
      <c r="G1196" s="18"/>
      <c r="H1196" s="18"/>
    </row>
    <row r="1197" spans="7:8" ht="12.75">
      <c r="G1197" s="18"/>
      <c r="H1197" s="18"/>
    </row>
    <row r="1198" spans="7:8" ht="12.75">
      <c r="G1198" s="18"/>
      <c r="H1198" s="18"/>
    </row>
    <row r="1199" spans="7:8" ht="12.75">
      <c r="G1199" s="18"/>
      <c r="H1199" s="18"/>
    </row>
    <row r="1200" spans="7:8" ht="12.75">
      <c r="G1200" s="18"/>
      <c r="H1200" s="18"/>
    </row>
    <row r="1201" spans="7:8" ht="12.75">
      <c r="G1201" s="18"/>
      <c r="H1201" s="18"/>
    </row>
    <row r="1202" spans="7:8" ht="12.75">
      <c r="G1202" s="18"/>
      <c r="H1202" s="18"/>
    </row>
    <row r="1203" spans="7:8" ht="12.75">
      <c r="G1203" s="18"/>
      <c r="H1203" s="18"/>
    </row>
    <row r="1204" spans="7:8" ht="12.75">
      <c r="G1204" s="18"/>
      <c r="H1204" s="18"/>
    </row>
    <row r="1205" spans="7:8" ht="12.75">
      <c r="G1205" s="18"/>
      <c r="H1205" s="18"/>
    </row>
    <row r="1206" spans="7:8" ht="12.75">
      <c r="G1206" s="18"/>
      <c r="H1206" s="18"/>
    </row>
    <row r="1207" spans="7:8" ht="12.75">
      <c r="G1207" s="18"/>
      <c r="H1207" s="18"/>
    </row>
    <row r="1208" spans="7:8" ht="12.75">
      <c r="G1208" s="18"/>
      <c r="H1208" s="18"/>
    </row>
    <row r="1209" spans="7:8" ht="12.75">
      <c r="G1209" s="18"/>
      <c r="H1209" s="18"/>
    </row>
    <row r="1210" spans="7:8" ht="12.75">
      <c r="G1210" s="18"/>
      <c r="H1210" s="18"/>
    </row>
    <row r="1211" spans="7:8" ht="12.75">
      <c r="G1211" s="18"/>
      <c r="H1211" s="18"/>
    </row>
    <row r="1212" spans="7:8" ht="12.75">
      <c r="G1212" s="18"/>
      <c r="H1212" s="18"/>
    </row>
    <row r="1213" spans="7:8" ht="12.75">
      <c r="G1213" s="18"/>
      <c r="H1213" s="18"/>
    </row>
    <row r="1214" spans="7:8" ht="12.75">
      <c r="G1214" s="18"/>
      <c r="H1214" s="18"/>
    </row>
    <row r="1215" spans="7:8" ht="12.75">
      <c r="G1215" s="18"/>
      <c r="H1215" s="18"/>
    </row>
    <row r="1216" spans="7:8" ht="12.75">
      <c r="G1216" s="18"/>
      <c r="H1216" s="18"/>
    </row>
    <row r="1217" spans="7:8" ht="12.75">
      <c r="G1217" s="18"/>
      <c r="H1217" s="18"/>
    </row>
    <row r="1218" spans="7:8" ht="12.75">
      <c r="G1218" s="18"/>
      <c r="H1218" s="18"/>
    </row>
    <row r="1219" spans="7:8" ht="12.75">
      <c r="G1219" s="18"/>
      <c r="H1219" s="18"/>
    </row>
    <row r="1220" spans="7:8" ht="12.75">
      <c r="G1220" s="18"/>
      <c r="H1220" s="18"/>
    </row>
    <row r="1221" spans="7:8" ht="12.75">
      <c r="G1221" s="18"/>
      <c r="H1221" s="18"/>
    </row>
    <row r="1222" spans="7:8" ht="12.75">
      <c r="G1222" s="18"/>
      <c r="H1222" s="18"/>
    </row>
    <row r="1223" spans="7:8" ht="12.75">
      <c r="G1223" s="18"/>
      <c r="H1223" s="18"/>
    </row>
    <row r="1224" spans="7:8" ht="12.75">
      <c r="G1224" s="18"/>
      <c r="H1224" s="18"/>
    </row>
    <row r="1225" spans="7:8" ht="12.75">
      <c r="G1225" s="18"/>
      <c r="H1225" s="18"/>
    </row>
    <row r="1226" spans="7:8" ht="12.75">
      <c r="G1226" s="18"/>
      <c r="H1226" s="18"/>
    </row>
    <row r="1227" spans="7:8" ht="12.75">
      <c r="G1227" s="18"/>
      <c r="H1227" s="18"/>
    </row>
    <row r="1228" spans="7:8" ht="12.75">
      <c r="G1228" s="18"/>
      <c r="H1228" s="18"/>
    </row>
    <row r="1229" spans="7:8" ht="12.75">
      <c r="G1229" s="18"/>
      <c r="H1229" s="18"/>
    </row>
    <row r="1230" spans="7:8" ht="12.75">
      <c r="G1230" s="18"/>
      <c r="H1230" s="18"/>
    </row>
    <row r="1231" spans="7:8" ht="12.75">
      <c r="G1231" s="18"/>
      <c r="H1231" s="18"/>
    </row>
    <row r="1232" spans="7:8" ht="12.75">
      <c r="G1232" s="18"/>
      <c r="H1232" s="18"/>
    </row>
    <row r="1233" spans="7:8" ht="12.75">
      <c r="G1233" s="18"/>
      <c r="H1233" s="18"/>
    </row>
    <row r="1234" spans="7:8" ht="12.75">
      <c r="G1234" s="18"/>
      <c r="H1234" s="18"/>
    </row>
    <row r="1235" spans="7:8" ht="12.75">
      <c r="G1235" s="18"/>
      <c r="H1235" s="18"/>
    </row>
    <row r="1236" spans="7:8" ht="12.75">
      <c r="G1236" s="18"/>
      <c r="H1236" s="18"/>
    </row>
    <row r="1237" spans="7:8" ht="12.75">
      <c r="G1237" s="18"/>
      <c r="H1237" s="18"/>
    </row>
    <row r="1238" spans="7:8" ht="12.75">
      <c r="G1238" s="18"/>
      <c r="H1238" s="18"/>
    </row>
    <row r="1239" spans="7:8" ht="12.75">
      <c r="G1239" s="18"/>
      <c r="H1239" s="18"/>
    </row>
    <row r="1240" spans="7:8" ht="12.75">
      <c r="G1240" s="18"/>
      <c r="H1240" s="18"/>
    </row>
    <row r="1241" spans="7:8" ht="12.75">
      <c r="G1241" s="18"/>
      <c r="H1241" s="18"/>
    </row>
    <row r="1242" spans="7:8" ht="12.75">
      <c r="G1242" s="18"/>
      <c r="H1242" s="18"/>
    </row>
    <row r="1243" spans="7:8" ht="12.75">
      <c r="G1243" s="18"/>
      <c r="H1243" s="18"/>
    </row>
    <row r="1244" spans="7:8" ht="12.75">
      <c r="G1244" s="18"/>
      <c r="H1244" s="18"/>
    </row>
    <row r="1245" spans="7:8" ht="12.75">
      <c r="G1245" s="18"/>
      <c r="H1245" s="18"/>
    </row>
    <row r="1246" spans="7:8" ht="12.75">
      <c r="G1246" s="18"/>
      <c r="H1246" s="18"/>
    </row>
    <row r="1247" spans="7:8" ht="12.75">
      <c r="G1247" s="18"/>
      <c r="H1247" s="18"/>
    </row>
    <row r="1248" spans="7:8" ht="12.75">
      <c r="G1248" s="18"/>
      <c r="H1248" s="18"/>
    </row>
    <row r="1249" spans="7:8" ht="12.75">
      <c r="G1249" s="18"/>
      <c r="H1249" s="18"/>
    </row>
    <row r="1250" spans="7:8" ht="12.75">
      <c r="G1250" s="18"/>
      <c r="H1250" s="18"/>
    </row>
    <row r="1251" spans="7:8" ht="12.75">
      <c r="G1251" s="18"/>
      <c r="H1251" s="18"/>
    </row>
    <row r="1252" spans="7:8" ht="12.75">
      <c r="G1252" s="18"/>
      <c r="H1252" s="18"/>
    </row>
    <row r="1253" spans="7:8" ht="12.75">
      <c r="G1253" s="18"/>
      <c r="H1253" s="18"/>
    </row>
    <row r="1254" spans="7:8" ht="12.75">
      <c r="G1254" s="18"/>
      <c r="H1254" s="18"/>
    </row>
    <row r="1255" spans="7:8" ht="12.75">
      <c r="G1255" s="18"/>
      <c r="H1255" s="18"/>
    </row>
    <row r="1256" spans="7:8" ht="12.75">
      <c r="G1256" s="18"/>
      <c r="H1256" s="18"/>
    </row>
    <row r="1257" spans="7:8" ht="12.75">
      <c r="G1257" s="18"/>
      <c r="H1257" s="18"/>
    </row>
    <row r="1258" spans="7:8" ht="12.75">
      <c r="G1258" s="18"/>
      <c r="H1258" s="18"/>
    </row>
    <row r="1259" spans="7:8" ht="12.75">
      <c r="G1259" s="18"/>
      <c r="H1259" s="18"/>
    </row>
    <row r="1260" spans="7:8" ht="12.75">
      <c r="G1260" s="18"/>
      <c r="H1260" s="18"/>
    </row>
    <row r="1261" spans="7:8" ht="12.75">
      <c r="G1261" s="18"/>
      <c r="H1261" s="18"/>
    </row>
    <row r="1262" spans="7:8" ht="12.75">
      <c r="G1262" s="18"/>
      <c r="H1262" s="18"/>
    </row>
    <row r="1263" spans="7:8" ht="12.75">
      <c r="G1263" s="18"/>
      <c r="H1263" s="18"/>
    </row>
    <row r="1264" spans="7:8" ht="12.75">
      <c r="G1264" s="18"/>
      <c r="H1264" s="18"/>
    </row>
    <row r="1265" spans="7:8" ht="12.75">
      <c r="G1265" s="18"/>
      <c r="H1265" s="18"/>
    </row>
    <row r="1266" spans="7:8" ht="12.75">
      <c r="G1266" s="18"/>
      <c r="H1266" s="18"/>
    </row>
    <row r="1267" spans="7:8" ht="12.75">
      <c r="G1267" s="18"/>
      <c r="H1267" s="18"/>
    </row>
    <row r="1268" spans="7:8" ht="12.75">
      <c r="G1268" s="18"/>
      <c r="H1268" s="18"/>
    </row>
    <row r="1269" spans="7:8" ht="12.75">
      <c r="G1269" s="18"/>
      <c r="H1269" s="18"/>
    </row>
    <row r="1270" spans="7:8" ht="12.75">
      <c r="G1270" s="18"/>
      <c r="H1270" s="18"/>
    </row>
    <row r="1271" spans="7:8" ht="12.75">
      <c r="G1271" s="18"/>
      <c r="H1271" s="18"/>
    </row>
    <row r="1272" spans="7:8" ht="12.75">
      <c r="G1272" s="18"/>
      <c r="H1272" s="18"/>
    </row>
    <row r="1273" spans="7:8" ht="12.75">
      <c r="G1273" s="18"/>
      <c r="H1273" s="18"/>
    </row>
    <row r="1274" spans="7:8" ht="12.75">
      <c r="G1274" s="18"/>
      <c r="H1274" s="18"/>
    </row>
    <row r="1275" spans="7:8" ht="12.75">
      <c r="G1275" s="18"/>
      <c r="H1275" s="18"/>
    </row>
    <row r="1276" spans="7:8" ht="12.75">
      <c r="G1276" s="18"/>
      <c r="H1276" s="18"/>
    </row>
    <row r="1277" spans="7:8" ht="12.75">
      <c r="G1277" s="18"/>
      <c r="H1277" s="18"/>
    </row>
    <row r="1278" spans="7:8" ht="12.75">
      <c r="G1278" s="18"/>
      <c r="H1278" s="18"/>
    </row>
    <row r="1279" spans="7:8" ht="12.75">
      <c r="G1279" s="18"/>
      <c r="H1279" s="18"/>
    </row>
    <row r="1280" spans="7:8" ht="12.75">
      <c r="G1280" s="18"/>
      <c r="H1280" s="18"/>
    </row>
    <row r="1281" spans="7:8" ht="12.75">
      <c r="G1281" s="18"/>
      <c r="H1281" s="18"/>
    </row>
    <row r="1282" spans="7:8" ht="12.75">
      <c r="G1282" s="18"/>
      <c r="H1282" s="18"/>
    </row>
    <row r="1283" spans="7:8" ht="12.75">
      <c r="G1283" s="18"/>
      <c r="H1283" s="18"/>
    </row>
    <row r="1284" spans="7:8" ht="12.75">
      <c r="G1284" s="18"/>
      <c r="H1284" s="18"/>
    </row>
    <row r="1285" spans="7:8" ht="12.75">
      <c r="G1285" s="18"/>
      <c r="H1285" s="18"/>
    </row>
    <row r="1286" spans="7:8" ht="12.75">
      <c r="G1286" s="18"/>
      <c r="H1286" s="18"/>
    </row>
    <row r="1287" spans="7:8" ht="12.75">
      <c r="G1287" s="18"/>
      <c r="H1287" s="18"/>
    </row>
    <row r="1288" spans="7:8" ht="12.75">
      <c r="G1288" s="18"/>
      <c r="H1288" s="18"/>
    </row>
    <row r="1289" spans="7:8" ht="12.75">
      <c r="G1289" s="18"/>
      <c r="H1289" s="18"/>
    </row>
    <row r="1290" spans="7:8" ht="12.75">
      <c r="G1290" s="18"/>
      <c r="H1290" s="18"/>
    </row>
    <row r="1291" spans="7:8" ht="12.75">
      <c r="G1291" s="18"/>
      <c r="H1291" s="18"/>
    </row>
    <row r="1292" spans="7:8" ht="12.75">
      <c r="G1292" s="18"/>
      <c r="H1292" s="18"/>
    </row>
    <row r="1293" spans="7:8" ht="12.75">
      <c r="G1293" s="18"/>
      <c r="H1293" s="18"/>
    </row>
    <row r="1294" spans="7:8" ht="12.75">
      <c r="G1294" s="18"/>
      <c r="H1294" s="18"/>
    </row>
    <row r="1295" spans="7:8" ht="12.75">
      <c r="G1295" s="18"/>
      <c r="H1295" s="18"/>
    </row>
    <row r="1296" spans="7:8" ht="12.75">
      <c r="G1296" s="18"/>
      <c r="H1296" s="18"/>
    </row>
    <row r="1297" spans="7:8" ht="12.75">
      <c r="G1297" s="18"/>
      <c r="H1297" s="18"/>
    </row>
    <row r="1298" spans="7:8" ht="12.75">
      <c r="G1298" s="18"/>
      <c r="H1298" s="18"/>
    </row>
    <row r="1299" spans="7:8" ht="12.75">
      <c r="G1299" s="18"/>
      <c r="H1299" s="18"/>
    </row>
    <row r="1300" spans="7:8" ht="12.75">
      <c r="G1300" s="18"/>
      <c r="H1300" s="18"/>
    </row>
    <row r="1301" spans="7:8" ht="12.75">
      <c r="G1301" s="18"/>
      <c r="H1301" s="18"/>
    </row>
    <row r="1302" spans="7:8" ht="12.75">
      <c r="G1302" s="18"/>
      <c r="H1302" s="18"/>
    </row>
    <row r="1303" spans="7:8" ht="12.75">
      <c r="G1303" s="18"/>
      <c r="H1303" s="18"/>
    </row>
    <row r="1304" spans="7:8" ht="12.75">
      <c r="G1304" s="18"/>
      <c r="H1304" s="18"/>
    </row>
    <row r="1305" spans="7:8" ht="12.75">
      <c r="G1305" s="18"/>
      <c r="H1305" s="18"/>
    </row>
    <row r="1306" spans="7:8" ht="12.75">
      <c r="G1306" s="18"/>
      <c r="H1306" s="18"/>
    </row>
    <row r="1307" spans="7:8" ht="12.75">
      <c r="G1307" s="18"/>
      <c r="H1307" s="18"/>
    </row>
    <row r="1308" spans="7:8" ht="12.75">
      <c r="G1308" s="18"/>
      <c r="H1308" s="18"/>
    </row>
    <row r="1309" spans="7:8" ht="12.75">
      <c r="G1309" s="18"/>
      <c r="H1309" s="18"/>
    </row>
    <row r="1310" spans="7:8" ht="12.75">
      <c r="G1310" s="18"/>
      <c r="H1310" s="18"/>
    </row>
    <row r="1311" spans="7:8" ht="12.75">
      <c r="G1311" s="18"/>
      <c r="H1311" s="18"/>
    </row>
    <row r="1312" spans="7:8" ht="12.75">
      <c r="G1312" s="18"/>
      <c r="H1312" s="18"/>
    </row>
    <row r="1313" spans="7:8" ht="12.75">
      <c r="G1313" s="18"/>
      <c r="H1313" s="18"/>
    </row>
    <row r="1314" spans="7:8" ht="12.75">
      <c r="G1314" s="18"/>
      <c r="H1314" s="18"/>
    </row>
    <row r="1315" spans="7:8" ht="12.75">
      <c r="G1315" s="18"/>
      <c r="H1315" s="18"/>
    </row>
    <row r="1316" spans="7:8" ht="12.75">
      <c r="G1316" s="18"/>
      <c r="H1316" s="18"/>
    </row>
    <row r="1317" spans="7:8" ht="12.75">
      <c r="G1317" s="18"/>
      <c r="H1317" s="18"/>
    </row>
    <row r="1318" spans="7:8" ht="12.75">
      <c r="G1318" s="18"/>
      <c r="H1318" s="18"/>
    </row>
    <row r="1319" spans="7:8" ht="12.75">
      <c r="G1319" s="18"/>
      <c r="H1319" s="18"/>
    </row>
    <row r="1320" spans="7:8" ht="12.75">
      <c r="G1320" s="18"/>
      <c r="H1320" s="18"/>
    </row>
    <row r="1321" spans="7:8" ht="12.75">
      <c r="G1321" s="18"/>
      <c r="H1321" s="18"/>
    </row>
    <row r="1322" spans="7:8" ht="12.75">
      <c r="G1322" s="18"/>
      <c r="H1322" s="18"/>
    </row>
    <row r="1323" spans="7:8" ht="12.75">
      <c r="G1323" s="18"/>
      <c r="H1323" s="18"/>
    </row>
    <row r="1324" spans="7:8" ht="12.75">
      <c r="G1324" s="18"/>
      <c r="H1324" s="18"/>
    </row>
    <row r="1325" spans="7:8" ht="12.75">
      <c r="G1325" s="18"/>
      <c r="H1325" s="18"/>
    </row>
    <row r="1326" spans="7:8" ht="12.75">
      <c r="G1326" s="18"/>
      <c r="H1326" s="18"/>
    </row>
    <row r="1327" spans="7:8" ht="12.75">
      <c r="G1327" s="18"/>
      <c r="H1327" s="18"/>
    </row>
    <row r="1328" spans="7:8" ht="12.75">
      <c r="G1328" s="18"/>
      <c r="H1328" s="18"/>
    </row>
    <row r="1329" spans="7:8" ht="12.75">
      <c r="G1329" s="18"/>
      <c r="H1329" s="18"/>
    </row>
    <row r="1330" spans="7:8" ht="12.75">
      <c r="G1330" s="18"/>
      <c r="H1330" s="18"/>
    </row>
    <row r="1331" spans="7:8" ht="12.75">
      <c r="G1331" s="18"/>
      <c r="H1331" s="18"/>
    </row>
    <row r="1332" spans="7:8" ht="12.75">
      <c r="G1332" s="18"/>
      <c r="H1332" s="18"/>
    </row>
    <row r="1333" spans="7:8" ht="12.75">
      <c r="G1333" s="18"/>
      <c r="H1333" s="18"/>
    </row>
    <row r="1334" spans="7:8" ht="12.75">
      <c r="G1334" s="18"/>
      <c r="H1334" s="18"/>
    </row>
    <row r="1335" spans="7:8" ht="12.75">
      <c r="G1335" s="18"/>
      <c r="H1335" s="18"/>
    </row>
    <row r="1336" spans="7:8" ht="12.75">
      <c r="G1336" s="18"/>
      <c r="H1336" s="18"/>
    </row>
    <row r="1337" spans="7:8" ht="12.75">
      <c r="G1337" s="18"/>
      <c r="H1337" s="18"/>
    </row>
    <row r="1338" spans="7:8" ht="12.75">
      <c r="G1338" s="18"/>
      <c r="H1338" s="18"/>
    </row>
    <row r="1339" spans="7:8" ht="12.75">
      <c r="G1339" s="18"/>
      <c r="H1339" s="18"/>
    </row>
    <row r="1340" spans="7:8" ht="12.75">
      <c r="G1340" s="18"/>
      <c r="H1340" s="18"/>
    </row>
    <row r="1341" spans="7:8" ht="12.75">
      <c r="G1341" s="18"/>
      <c r="H1341" s="18"/>
    </row>
    <row r="1342" spans="7:8" ht="12.75">
      <c r="G1342" s="18"/>
      <c r="H1342" s="18"/>
    </row>
    <row r="1343" spans="7:8" ht="12.75">
      <c r="G1343" s="18"/>
      <c r="H1343" s="18"/>
    </row>
    <row r="1344" spans="7:8" ht="12.75">
      <c r="G1344" s="18"/>
      <c r="H1344" s="18"/>
    </row>
    <row r="1345" spans="7:8" ht="12.75">
      <c r="G1345" s="18"/>
      <c r="H1345" s="18"/>
    </row>
    <row r="1346" spans="7:8" ht="12.75">
      <c r="G1346" s="18"/>
      <c r="H1346" s="18"/>
    </row>
    <row r="1347" spans="7:8" ht="12.75">
      <c r="G1347" s="18"/>
      <c r="H1347" s="18"/>
    </row>
    <row r="1348" spans="7:8" ht="12.75">
      <c r="G1348" s="18"/>
      <c r="H1348" s="18"/>
    </row>
    <row r="1349" spans="7:8" ht="12.75">
      <c r="G1349" s="18"/>
      <c r="H1349" s="18"/>
    </row>
    <row r="1350" spans="7:8" ht="12.75">
      <c r="G1350" s="18"/>
      <c r="H1350" s="18"/>
    </row>
    <row r="1351" spans="7:8" ht="12.75">
      <c r="G1351" s="18"/>
      <c r="H1351" s="18"/>
    </row>
    <row r="1352" spans="7:8" ht="12.75">
      <c r="G1352" s="18"/>
      <c r="H1352" s="18"/>
    </row>
    <row r="1353" spans="7:8" ht="12.75">
      <c r="G1353" s="18"/>
      <c r="H1353" s="18"/>
    </row>
    <row r="1354" spans="7:8" ht="12.75">
      <c r="G1354" s="18"/>
      <c r="H1354" s="18"/>
    </row>
    <row r="1355" spans="7:8" ht="12.75">
      <c r="G1355" s="18"/>
      <c r="H1355" s="18"/>
    </row>
    <row r="1356" spans="7:8" ht="12.75">
      <c r="G1356" s="18"/>
      <c r="H1356" s="18"/>
    </row>
    <row r="1357" spans="7:8" ht="12.75">
      <c r="G1357" s="18"/>
      <c r="H1357" s="18"/>
    </row>
    <row r="1358" spans="7:8" ht="12.75">
      <c r="G1358" s="18"/>
      <c r="H1358" s="18"/>
    </row>
    <row r="1359" spans="7:8" ht="12.75">
      <c r="G1359" s="18"/>
      <c r="H1359" s="18"/>
    </row>
    <row r="1360" spans="7:8" ht="12.75">
      <c r="G1360" s="18"/>
      <c r="H1360" s="18"/>
    </row>
    <row r="1361" spans="7:8" ht="12.75">
      <c r="G1361" s="18"/>
      <c r="H1361" s="18"/>
    </row>
    <row r="1362" spans="7:8" ht="12.75">
      <c r="G1362" s="18"/>
      <c r="H1362" s="18"/>
    </row>
    <row r="1363" spans="7:8" ht="12.75">
      <c r="G1363" s="18"/>
      <c r="H1363" s="18"/>
    </row>
    <row r="1364" spans="7:8" ht="12.75">
      <c r="G1364" s="18"/>
      <c r="H1364" s="18"/>
    </row>
    <row r="1365" spans="7:8" ht="12.75">
      <c r="G1365" s="18"/>
      <c r="H1365" s="18"/>
    </row>
    <row r="1366" spans="7:8" ht="12.75">
      <c r="G1366" s="18"/>
      <c r="H1366" s="18"/>
    </row>
    <row r="1367" spans="7:8" ht="12.75">
      <c r="G1367" s="18"/>
      <c r="H1367" s="18"/>
    </row>
    <row r="1368" spans="7:8" ht="12.75">
      <c r="G1368" s="18"/>
      <c r="H1368" s="18"/>
    </row>
    <row r="1369" spans="7:8" ht="12.75">
      <c r="G1369" s="18"/>
      <c r="H1369" s="18"/>
    </row>
    <row r="1370" spans="7:8" ht="12.75">
      <c r="G1370" s="18"/>
      <c r="H1370" s="18"/>
    </row>
    <row r="1371" spans="7:8" ht="12.75">
      <c r="G1371" s="18"/>
      <c r="H1371" s="18"/>
    </row>
    <row r="1372" spans="7:8" ht="12.75">
      <c r="G1372" s="18"/>
      <c r="H1372" s="18"/>
    </row>
    <row r="1373" spans="7:8" ht="12.75">
      <c r="G1373" s="18"/>
      <c r="H1373" s="18"/>
    </row>
    <row r="1374" spans="7:8" ht="12.75">
      <c r="G1374" s="18"/>
      <c r="H1374" s="18"/>
    </row>
    <row r="1375" spans="7:8" ht="12.75">
      <c r="G1375" s="18"/>
      <c r="H1375" s="18"/>
    </row>
    <row r="1376" spans="7:8" ht="12.75">
      <c r="G1376" s="18"/>
      <c r="H1376" s="18"/>
    </row>
    <row r="1377" spans="7:8" ht="12.75">
      <c r="G1377" s="18"/>
      <c r="H1377" s="18"/>
    </row>
    <row r="1378" spans="7:8" ht="12.75">
      <c r="G1378" s="18"/>
      <c r="H1378" s="18"/>
    </row>
    <row r="1379" spans="7:8" ht="12.75">
      <c r="G1379" s="18"/>
      <c r="H1379" s="18"/>
    </row>
    <row r="1380" spans="7:8" ht="12.75">
      <c r="G1380" s="18"/>
      <c r="H1380" s="18"/>
    </row>
    <row r="1381" spans="7:8" ht="12.75">
      <c r="G1381" s="18"/>
      <c r="H1381" s="18"/>
    </row>
    <row r="1382" spans="7:8" ht="12.75">
      <c r="G1382" s="18"/>
      <c r="H1382" s="18"/>
    </row>
    <row r="1383" spans="7:8" ht="12.75">
      <c r="G1383" s="18"/>
      <c r="H1383" s="18"/>
    </row>
    <row r="1384" spans="7:8" ht="12.75">
      <c r="G1384" s="18"/>
      <c r="H1384" s="18"/>
    </row>
    <row r="1385" spans="7:8" ht="12.75">
      <c r="G1385" s="18"/>
      <c r="H1385" s="18"/>
    </row>
    <row r="1386" spans="7:8" ht="12.75">
      <c r="G1386" s="18"/>
      <c r="H1386" s="18"/>
    </row>
    <row r="1387" spans="7:8" ht="12.75">
      <c r="G1387" s="18"/>
      <c r="H1387" s="18"/>
    </row>
    <row r="1388" spans="7:8" ht="12.75">
      <c r="G1388" s="18"/>
      <c r="H1388" s="18"/>
    </row>
    <row r="1389" spans="7:8" ht="12.75">
      <c r="G1389" s="18"/>
      <c r="H1389" s="18"/>
    </row>
    <row r="1390" spans="7:8" ht="12.75">
      <c r="G1390" s="18"/>
      <c r="H1390" s="18"/>
    </row>
    <row r="1391" spans="7:8" ht="12.75">
      <c r="G1391" s="18"/>
      <c r="H1391" s="18"/>
    </row>
    <row r="1392" spans="7:8" ht="12.75">
      <c r="G1392" s="18"/>
      <c r="H1392" s="18"/>
    </row>
    <row r="1393" spans="7:8" ht="12.75">
      <c r="G1393" s="18"/>
      <c r="H1393" s="18"/>
    </row>
    <row r="1394" spans="7:8" ht="12.75">
      <c r="G1394" s="18"/>
      <c r="H1394" s="18"/>
    </row>
    <row r="1395" spans="7:8" ht="12.75">
      <c r="G1395" s="18"/>
      <c r="H1395" s="18"/>
    </row>
    <row r="1396" spans="7:8" ht="12.75">
      <c r="G1396" s="18"/>
      <c r="H1396" s="18"/>
    </row>
    <row r="1397" spans="7:8" ht="12.75">
      <c r="G1397" s="18"/>
      <c r="H1397" s="18"/>
    </row>
    <row r="1398" spans="7:8" ht="12.75">
      <c r="G1398" s="18"/>
      <c r="H1398" s="18"/>
    </row>
    <row r="1399" spans="7:8" ht="12.75">
      <c r="G1399" s="18"/>
      <c r="H1399" s="18"/>
    </row>
    <row r="1400" spans="7:8" ht="12.75">
      <c r="G1400" s="18"/>
      <c r="H1400" s="18"/>
    </row>
    <row r="1401" spans="7:8" ht="12.75">
      <c r="G1401" s="18"/>
      <c r="H1401" s="18"/>
    </row>
    <row r="1402" spans="7:8" ht="12.75">
      <c r="G1402" s="18"/>
      <c r="H1402" s="18"/>
    </row>
    <row r="1403" spans="7:8" ht="12.75">
      <c r="G1403" s="18"/>
      <c r="H1403" s="18"/>
    </row>
    <row r="1404" spans="7:8" ht="12.75">
      <c r="G1404" s="18"/>
      <c r="H1404" s="18"/>
    </row>
    <row r="1405" spans="7:8" ht="12.75">
      <c r="G1405" s="18"/>
      <c r="H1405" s="18"/>
    </row>
    <row r="1406" spans="7:8" ht="12.75">
      <c r="G1406" s="18"/>
      <c r="H1406" s="18"/>
    </row>
    <row r="1407" spans="7:8" ht="12.75">
      <c r="G1407" s="18"/>
      <c r="H1407" s="18"/>
    </row>
    <row r="1408" spans="7:8" ht="12.75">
      <c r="G1408" s="18"/>
      <c r="H1408" s="18"/>
    </row>
    <row r="1409" spans="7:8" ht="12.75">
      <c r="G1409" s="18"/>
      <c r="H1409" s="18"/>
    </row>
    <row r="1410" spans="7:8" ht="12.75">
      <c r="G1410" s="18"/>
      <c r="H1410" s="18"/>
    </row>
    <row r="1411" spans="7:8" ht="12.75">
      <c r="G1411" s="18"/>
      <c r="H1411" s="18"/>
    </row>
    <row r="1412" spans="7:8" ht="12.75">
      <c r="G1412" s="18"/>
      <c r="H1412" s="18"/>
    </row>
    <row r="1413" spans="7:8" ht="12.75">
      <c r="G1413" s="18"/>
      <c r="H1413" s="18"/>
    </row>
    <row r="1414" spans="7:8" ht="12.75">
      <c r="G1414" s="18"/>
      <c r="H1414" s="18"/>
    </row>
    <row r="1415" spans="7:8" ht="12.75">
      <c r="G1415" s="18"/>
      <c r="H1415" s="18"/>
    </row>
    <row r="1416" spans="7:8" ht="12.75">
      <c r="G1416" s="18"/>
      <c r="H1416" s="18"/>
    </row>
    <row r="1417" spans="7:8" ht="12.75">
      <c r="G1417" s="18"/>
      <c r="H1417" s="18"/>
    </row>
    <row r="1418" spans="7:8" ht="12.75">
      <c r="G1418" s="18"/>
      <c r="H1418" s="18"/>
    </row>
    <row r="1419" spans="7:8" ht="12.75">
      <c r="G1419" s="18"/>
      <c r="H1419" s="18"/>
    </row>
    <row r="1420" spans="7:8" ht="12.75">
      <c r="G1420" s="18"/>
      <c r="H1420" s="18"/>
    </row>
    <row r="1421" spans="7:8" ht="12.75">
      <c r="G1421" s="18"/>
      <c r="H1421" s="18"/>
    </row>
    <row r="1422" spans="7:8" ht="12.75">
      <c r="G1422" s="18"/>
      <c r="H1422" s="18"/>
    </row>
    <row r="1423" spans="7:8" ht="12.75">
      <c r="G1423" s="18"/>
      <c r="H1423" s="18"/>
    </row>
    <row r="1424" spans="7:8" ht="12.75">
      <c r="G1424" s="18"/>
      <c r="H1424" s="18"/>
    </row>
    <row r="1425" spans="7:8" ht="12.75">
      <c r="G1425" s="18"/>
      <c r="H1425" s="18"/>
    </row>
    <row r="1426" spans="7:8" ht="12.75">
      <c r="G1426" s="18"/>
      <c r="H1426" s="18"/>
    </row>
    <row r="1427" spans="7:8" ht="12.75">
      <c r="G1427" s="18"/>
      <c r="H1427" s="18"/>
    </row>
    <row r="1428" spans="7:8" ht="12.75">
      <c r="G1428" s="18"/>
      <c r="H1428" s="18"/>
    </row>
    <row r="1429" spans="7:8" ht="12.75">
      <c r="G1429" s="18"/>
      <c r="H1429" s="18"/>
    </row>
    <row r="1430" spans="7:8" ht="12.75">
      <c r="G1430" s="18"/>
      <c r="H1430" s="18"/>
    </row>
    <row r="1431" spans="7:8" ht="12.75">
      <c r="G1431" s="18"/>
      <c r="H1431" s="18"/>
    </row>
    <row r="1432" spans="7:8" ht="12.75">
      <c r="G1432" s="18"/>
      <c r="H1432" s="18"/>
    </row>
    <row r="1433" spans="7:8" ht="12.75">
      <c r="G1433" s="18"/>
      <c r="H1433" s="18"/>
    </row>
    <row r="1434" spans="7:8" ht="12.75">
      <c r="G1434" s="18"/>
      <c r="H1434" s="18"/>
    </row>
    <row r="1435" spans="7:8" ht="12.75">
      <c r="G1435" s="18"/>
      <c r="H1435" s="18"/>
    </row>
    <row r="1436" spans="7:8" ht="12.75">
      <c r="G1436" s="18"/>
      <c r="H1436" s="18"/>
    </row>
    <row r="1437" spans="7:8" ht="12.75">
      <c r="G1437" s="18"/>
      <c r="H1437" s="18"/>
    </row>
    <row r="1438" spans="7:8" ht="12.75">
      <c r="G1438" s="18"/>
      <c r="H1438" s="18"/>
    </row>
    <row r="1439" spans="7:8" ht="12.75">
      <c r="G1439" s="18"/>
      <c r="H1439" s="18"/>
    </row>
    <row r="1440" spans="7:8" ht="12.75">
      <c r="G1440" s="18"/>
      <c r="H1440" s="18"/>
    </row>
    <row r="1441" spans="7:8" ht="12.75">
      <c r="G1441" s="18"/>
      <c r="H1441" s="18"/>
    </row>
    <row r="1442" spans="7:8" ht="12.75">
      <c r="G1442" s="18"/>
      <c r="H1442" s="18"/>
    </row>
    <row r="1443" spans="7:8" ht="12.75">
      <c r="G1443" s="18"/>
      <c r="H1443" s="18"/>
    </row>
    <row r="1444" spans="7:8" ht="12.75">
      <c r="G1444" s="18"/>
      <c r="H1444" s="18"/>
    </row>
    <row r="1445" spans="7:8" ht="12.75">
      <c r="G1445" s="18"/>
      <c r="H1445" s="18"/>
    </row>
    <row r="1446" spans="7:8" ht="12.75">
      <c r="G1446" s="18"/>
      <c r="H1446" s="18"/>
    </row>
    <row r="1447" spans="7:8" ht="12.75">
      <c r="G1447" s="18"/>
      <c r="H1447" s="18"/>
    </row>
    <row r="1448" spans="7:8" ht="12.75">
      <c r="G1448" s="18"/>
      <c r="H1448" s="18"/>
    </row>
    <row r="1449" spans="7:8" ht="12.75">
      <c r="G1449" s="18"/>
      <c r="H1449" s="18"/>
    </row>
    <row r="1450" spans="7:8" ht="12.75">
      <c r="G1450" s="18"/>
      <c r="H1450" s="18"/>
    </row>
    <row r="1451" spans="7:8" ht="12.75">
      <c r="G1451" s="18"/>
      <c r="H1451" s="18"/>
    </row>
    <row r="1452" spans="7:8" ht="12.75">
      <c r="G1452" s="18"/>
      <c r="H1452" s="18"/>
    </row>
    <row r="1453" spans="7:8" ht="12.75">
      <c r="G1453" s="18"/>
      <c r="H1453" s="18"/>
    </row>
    <row r="1454" spans="7:8" ht="12.75">
      <c r="G1454" s="18"/>
      <c r="H1454" s="18"/>
    </row>
    <row r="1455" spans="7:8" ht="12.75">
      <c r="G1455" s="18"/>
      <c r="H1455" s="18"/>
    </row>
    <row r="1456" spans="7:8" ht="12.75">
      <c r="G1456" s="18"/>
      <c r="H1456" s="18"/>
    </row>
    <row r="1457" spans="7:8" ht="12.75">
      <c r="G1457" s="18"/>
      <c r="H1457" s="18"/>
    </row>
    <row r="1458" spans="7:8" ht="12.75">
      <c r="G1458" s="18"/>
      <c r="H1458" s="18"/>
    </row>
    <row r="1459" spans="7:8" ht="12.75">
      <c r="G1459" s="18"/>
      <c r="H1459" s="18"/>
    </row>
    <row r="1460" spans="7:8" ht="12.75">
      <c r="G1460" s="18"/>
      <c r="H1460" s="18"/>
    </row>
    <row r="1461" spans="7:8" ht="12.75">
      <c r="G1461" s="18"/>
      <c r="H1461" s="18"/>
    </row>
    <row r="1462" spans="7:8" ht="12.75">
      <c r="G1462" s="18"/>
      <c r="H1462" s="18"/>
    </row>
    <row r="1463" spans="7:8" ht="12.75">
      <c r="G1463" s="18"/>
      <c r="H1463" s="18"/>
    </row>
    <row r="1464" spans="7:8" ht="12.75">
      <c r="G1464" s="18"/>
      <c r="H1464" s="18"/>
    </row>
    <row r="1465" spans="7:8" ht="12.75">
      <c r="G1465" s="18"/>
      <c r="H1465" s="18"/>
    </row>
    <row r="1466" spans="7:8" ht="12.75">
      <c r="G1466" s="18"/>
      <c r="H1466" s="18"/>
    </row>
    <row r="1467" spans="7:8" ht="12.75">
      <c r="G1467" s="18"/>
      <c r="H1467" s="18"/>
    </row>
    <row r="1468" spans="7:8" ht="12.75">
      <c r="G1468" s="18"/>
      <c r="H1468" s="18"/>
    </row>
    <row r="1469" spans="7:8" ht="12.75">
      <c r="G1469" s="18"/>
      <c r="H1469" s="18"/>
    </row>
    <row r="1470" spans="7:8" ht="12.75">
      <c r="G1470" s="18"/>
      <c r="H1470" s="18"/>
    </row>
    <row r="1471" spans="7:8" ht="12.75">
      <c r="G1471" s="18"/>
      <c r="H1471" s="18"/>
    </row>
    <row r="1472" spans="7:8" ht="12.75">
      <c r="G1472" s="18"/>
      <c r="H1472" s="18"/>
    </row>
    <row r="1473" spans="7:8" ht="12.75">
      <c r="G1473" s="18"/>
      <c r="H1473" s="18"/>
    </row>
    <row r="1474" spans="7:8" ht="12.75">
      <c r="G1474" s="18"/>
      <c r="H1474" s="18"/>
    </row>
    <row r="1475" spans="7:8" ht="12.75">
      <c r="G1475" s="18"/>
      <c r="H1475" s="18"/>
    </row>
    <row r="1476" spans="7:8" ht="12.75">
      <c r="G1476" s="18"/>
      <c r="H1476" s="18"/>
    </row>
    <row r="1477" spans="7:8" ht="12.75">
      <c r="G1477" s="18"/>
      <c r="H1477" s="18"/>
    </row>
    <row r="1478" spans="7:8" ht="12.75">
      <c r="G1478" s="18"/>
      <c r="H1478" s="18"/>
    </row>
    <row r="1479" spans="7:8" ht="12.75">
      <c r="G1479" s="18"/>
      <c r="H1479" s="18"/>
    </row>
    <row r="1480" spans="7:8" ht="12.75">
      <c r="G1480" s="18"/>
      <c r="H1480" s="18"/>
    </row>
    <row r="1481" spans="7:8" ht="12.75">
      <c r="G1481" s="18"/>
      <c r="H1481" s="18"/>
    </row>
    <row r="1482" spans="7:8" ht="12.75">
      <c r="G1482" s="18"/>
      <c r="H1482" s="18"/>
    </row>
    <row r="1483" spans="7:8" ht="12.75">
      <c r="G1483" s="18"/>
      <c r="H1483" s="18"/>
    </row>
    <row r="1484" spans="7:8" ht="12.75">
      <c r="G1484" s="18"/>
      <c r="H1484" s="18"/>
    </row>
    <row r="1485" spans="7:8" ht="12.75">
      <c r="G1485" s="18"/>
      <c r="H1485" s="18"/>
    </row>
    <row r="1486" spans="7:8" ht="12.75">
      <c r="G1486" s="18"/>
      <c r="H1486" s="18"/>
    </row>
    <row r="1487" spans="7:8" ht="12.75">
      <c r="G1487" s="18"/>
      <c r="H1487" s="18"/>
    </row>
    <row r="1488" spans="7:8" ht="12.75">
      <c r="G1488" s="18"/>
      <c r="H1488" s="18"/>
    </row>
    <row r="1489" spans="7:8" ht="12.75">
      <c r="G1489" s="18"/>
      <c r="H1489" s="18"/>
    </row>
    <row r="1490" spans="7:8" ht="12.75">
      <c r="G1490" s="18"/>
      <c r="H1490" s="18"/>
    </row>
    <row r="1491" spans="7:8" ht="12.75">
      <c r="G1491" s="18"/>
      <c r="H1491" s="18"/>
    </row>
    <row r="1492" spans="7:8" ht="12.75">
      <c r="G1492" s="18"/>
      <c r="H1492" s="18"/>
    </row>
    <row r="1493" spans="7:8" ht="12.75">
      <c r="G1493" s="18"/>
      <c r="H1493" s="18"/>
    </row>
    <row r="1494" spans="7:8" ht="12.75">
      <c r="G1494" s="18"/>
      <c r="H1494" s="18"/>
    </row>
    <row r="1495" spans="7:8" ht="12.75">
      <c r="G1495" s="18"/>
      <c r="H1495" s="18"/>
    </row>
    <row r="1496" spans="7:8" ht="12.75">
      <c r="G1496" s="18"/>
      <c r="H1496" s="18"/>
    </row>
    <row r="1497" spans="7:8" ht="12.75">
      <c r="G1497" s="18"/>
      <c r="H1497" s="18"/>
    </row>
    <row r="1498" spans="7:8" ht="12.75">
      <c r="G1498" s="18"/>
      <c r="H1498" s="18"/>
    </row>
    <row r="1499" spans="7:8" ht="12.75">
      <c r="G1499" s="18"/>
      <c r="H1499" s="18"/>
    </row>
    <row r="1500" spans="7:8" ht="12.75">
      <c r="G1500" s="18"/>
      <c r="H1500" s="18"/>
    </row>
    <row r="1501" spans="7:8" ht="12.75">
      <c r="G1501" s="18"/>
      <c r="H1501" s="18"/>
    </row>
    <row r="1502" spans="7:8" ht="12.75">
      <c r="G1502" s="18"/>
      <c r="H1502" s="18"/>
    </row>
    <row r="1503" spans="7:8" ht="12.75">
      <c r="G1503" s="18"/>
      <c r="H1503" s="18"/>
    </row>
    <row r="1504" spans="7:8" ht="12.75">
      <c r="G1504" s="18"/>
      <c r="H1504" s="18"/>
    </row>
    <row r="1505" spans="7:8" ht="12.75">
      <c r="G1505" s="18"/>
      <c r="H1505" s="18"/>
    </row>
    <row r="1506" spans="7:8" ht="12.75">
      <c r="G1506" s="18"/>
      <c r="H1506" s="18"/>
    </row>
    <row r="1507" spans="7:8" ht="12.75">
      <c r="G1507" s="18"/>
      <c r="H1507" s="18"/>
    </row>
    <row r="1508" spans="7:8" ht="12.75">
      <c r="G1508" s="18"/>
      <c r="H1508" s="18"/>
    </row>
    <row r="1509" spans="7:8" ht="12.75">
      <c r="G1509" s="18"/>
      <c r="H1509" s="18"/>
    </row>
    <row r="1510" spans="7:8" ht="12.75">
      <c r="G1510" s="18"/>
      <c r="H1510" s="18"/>
    </row>
    <row r="1511" spans="7:8" ht="12.75">
      <c r="G1511" s="18"/>
      <c r="H1511" s="18"/>
    </row>
    <row r="1512" spans="7:8" ht="12.75">
      <c r="G1512" s="18"/>
      <c r="H1512" s="18"/>
    </row>
    <row r="1513" spans="7:8" ht="12.75">
      <c r="G1513" s="18"/>
      <c r="H1513" s="18"/>
    </row>
    <row r="1514" spans="7:8" ht="12.75">
      <c r="G1514" s="18"/>
      <c r="H1514" s="18"/>
    </row>
    <row r="1515" spans="7:8" ht="12.75">
      <c r="G1515" s="18"/>
      <c r="H1515" s="18"/>
    </row>
    <row r="1516" spans="7:8" ht="12.75">
      <c r="G1516" s="18"/>
      <c r="H1516" s="18"/>
    </row>
    <row r="1517" spans="7:8" ht="12.75">
      <c r="G1517" s="18"/>
      <c r="H1517" s="18"/>
    </row>
    <row r="1518" spans="7:8" ht="12.75">
      <c r="G1518" s="18"/>
      <c r="H1518" s="18"/>
    </row>
    <row r="1519" spans="7:8" ht="12.75">
      <c r="G1519" s="18"/>
      <c r="H1519" s="18"/>
    </row>
    <row r="1520" spans="7:8" ht="12.75">
      <c r="G1520" s="18"/>
      <c r="H1520" s="18"/>
    </row>
    <row r="1521" spans="7:8" ht="12.75">
      <c r="G1521" s="18"/>
      <c r="H1521" s="18"/>
    </row>
    <row r="1522" spans="7:8" ht="12.75">
      <c r="G1522" s="18"/>
      <c r="H1522" s="18"/>
    </row>
    <row r="1523" spans="7:8" ht="12.75">
      <c r="G1523" s="18"/>
      <c r="H1523" s="18"/>
    </row>
    <row r="1524" spans="7:8" ht="12.75">
      <c r="G1524" s="18"/>
      <c r="H1524" s="18"/>
    </row>
    <row r="1525" spans="7:8" ht="12.75">
      <c r="G1525" s="18"/>
      <c r="H1525" s="18"/>
    </row>
    <row r="1526" spans="7:8" ht="12.75">
      <c r="G1526" s="18"/>
      <c r="H1526" s="18"/>
    </row>
    <row r="1527" spans="7:8" ht="12.75">
      <c r="G1527" s="18"/>
      <c r="H1527" s="18"/>
    </row>
    <row r="1528" spans="7:8" ht="12.75">
      <c r="G1528" s="18"/>
      <c r="H1528" s="18"/>
    </row>
    <row r="1529" spans="7:8" ht="12.75">
      <c r="G1529" s="18"/>
      <c r="H1529" s="18"/>
    </row>
    <row r="1530" spans="7:8" ht="12.75">
      <c r="G1530" s="18"/>
      <c r="H1530" s="18"/>
    </row>
    <row r="1531" spans="7:8" ht="12.75">
      <c r="G1531" s="18"/>
      <c r="H1531" s="18"/>
    </row>
    <row r="1532" spans="7:8" ht="12.75">
      <c r="G1532" s="18"/>
      <c r="H1532" s="18"/>
    </row>
    <row r="1533" spans="7:8" ht="12.75">
      <c r="G1533" s="18"/>
      <c r="H1533" s="18"/>
    </row>
    <row r="1534" spans="7:8" ht="12.75">
      <c r="G1534" s="18"/>
      <c r="H1534" s="18"/>
    </row>
    <row r="1535" spans="7:8" ht="12.75">
      <c r="G1535" s="18"/>
      <c r="H1535" s="18"/>
    </row>
    <row r="1536" spans="7:8" ht="12.75">
      <c r="G1536" s="18"/>
      <c r="H1536" s="18"/>
    </row>
    <row r="1537" spans="7:8" ht="12.75">
      <c r="G1537" s="18"/>
      <c r="H1537" s="18"/>
    </row>
    <row r="1538" spans="7:8" ht="12.75">
      <c r="G1538" s="18"/>
      <c r="H1538" s="18"/>
    </row>
    <row r="1539" spans="7:8" ht="12.75">
      <c r="G1539" s="18"/>
      <c r="H1539" s="18"/>
    </row>
    <row r="1540" spans="7:8" ht="12.75">
      <c r="G1540" s="18"/>
      <c r="H1540" s="18"/>
    </row>
    <row r="1541" spans="7:8" ht="12.75">
      <c r="G1541" s="18"/>
      <c r="H1541" s="18"/>
    </row>
    <row r="1542" spans="7:8" ht="12.75">
      <c r="G1542" s="18"/>
      <c r="H1542" s="18"/>
    </row>
    <row r="1543" spans="7:8" ht="12.75">
      <c r="G1543" s="18"/>
      <c r="H1543" s="18"/>
    </row>
    <row r="1544" spans="7:8" ht="12.75">
      <c r="G1544" s="18"/>
      <c r="H1544" s="18"/>
    </row>
    <row r="1545" spans="7:8" ht="12.75">
      <c r="G1545" s="18"/>
      <c r="H1545" s="18"/>
    </row>
    <row r="1546" spans="7:8" ht="12.75">
      <c r="G1546" s="18"/>
      <c r="H1546" s="18"/>
    </row>
    <row r="1547" spans="7:8" ht="12.75">
      <c r="G1547" s="18"/>
      <c r="H1547" s="18"/>
    </row>
    <row r="1548" spans="7:8" ht="12.75">
      <c r="G1548" s="18"/>
      <c r="H1548" s="18"/>
    </row>
    <row r="1549" spans="7:8" ht="12.75">
      <c r="G1549" s="18"/>
      <c r="H1549" s="18"/>
    </row>
    <row r="1550" spans="7:8" ht="12.75">
      <c r="G1550" s="18"/>
      <c r="H1550" s="18"/>
    </row>
    <row r="1551" spans="7:8" ht="12.75">
      <c r="G1551" s="18"/>
      <c r="H1551" s="18"/>
    </row>
    <row r="1552" spans="7:8" ht="12.75">
      <c r="G1552" s="18"/>
      <c r="H1552" s="18"/>
    </row>
    <row r="1553" spans="7:8" ht="12.75">
      <c r="G1553" s="18"/>
      <c r="H1553" s="18"/>
    </row>
    <row r="1554" spans="7:8" ht="12.75">
      <c r="G1554" s="18"/>
      <c r="H1554" s="18"/>
    </row>
    <row r="1555" spans="7:8" ht="12.75">
      <c r="G1555" s="18"/>
      <c r="H1555" s="18"/>
    </row>
    <row r="1556" spans="7:8" ht="12.75">
      <c r="G1556" s="18"/>
      <c r="H1556" s="18"/>
    </row>
    <row r="1557" spans="7:8" ht="12.75">
      <c r="G1557" s="18"/>
      <c r="H1557" s="18"/>
    </row>
    <row r="1558" spans="7:8" ht="12.75">
      <c r="G1558" s="18"/>
      <c r="H1558" s="18"/>
    </row>
    <row r="1559" spans="7:8" ht="12.75">
      <c r="G1559" s="18"/>
      <c r="H1559" s="18"/>
    </row>
    <row r="1560" spans="7:8" ht="12.75">
      <c r="G1560" s="18"/>
      <c r="H1560" s="18"/>
    </row>
    <row r="1561" spans="7:8" ht="12.75">
      <c r="G1561" s="18"/>
      <c r="H1561" s="18"/>
    </row>
    <row r="1562" spans="7:8" ht="12.75">
      <c r="G1562" s="18"/>
      <c r="H1562" s="18"/>
    </row>
    <row r="1563" spans="7:8" ht="12.75">
      <c r="G1563" s="18"/>
      <c r="H1563" s="18"/>
    </row>
    <row r="1564" spans="7:8" ht="12.75">
      <c r="G1564" s="18"/>
      <c r="H1564" s="18"/>
    </row>
    <row r="1565" spans="7:8" ht="12.75">
      <c r="G1565" s="18"/>
      <c r="H1565" s="18"/>
    </row>
    <row r="1566" spans="7:8" ht="12.75">
      <c r="G1566" s="18"/>
      <c r="H1566" s="18"/>
    </row>
    <row r="1567" spans="7:8" ht="12.75">
      <c r="G1567" s="18"/>
      <c r="H1567" s="18"/>
    </row>
    <row r="1568" spans="7:8" ht="12.75">
      <c r="G1568" s="18"/>
      <c r="H1568" s="18"/>
    </row>
    <row r="1569" spans="7:8" ht="12.75">
      <c r="G1569" s="18"/>
      <c r="H1569" s="18"/>
    </row>
    <row r="1570" spans="7:8" ht="12.75">
      <c r="G1570" s="18"/>
      <c r="H1570" s="18"/>
    </row>
    <row r="1571" spans="7:8" ht="12.75">
      <c r="G1571" s="18"/>
      <c r="H1571" s="18"/>
    </row>
    <row r="1572" spans="7:8" ht="12.75">
      <c r="G1572" s="18"/>
      <c r="H1572" s="18"/>
    </row>
    <row r="1573" spans="7:8" ht="12.75">
      <c r="G1573" s="18"/>
      <c r="H1573" s="18"/>
    </row>
    <row r="1574" spans="7:8" ht="12.75">
      <c r="G1574" s="18"/>
      <c r="H1574" s="18"/>
    </row>
    <row r="1575" spans="7:8" ht="12.75">
      <c r="G1575" s="18"/>
      <c r="H1575" s="18"/>
    </row>
    <row r="1576" spans="7:8" ht="12.75">
      <c r="G1576" s="18"/>
      <c r="H1576" s="18"/>
    </row>
    <row r="1577" spans="7:8" ht="12.75">
      <c r="G1577" s="18"/>
      <c r="H1577" s="18"/>
    </row>
    <row r="1578" spans="7:8" ht="12.75">
      <c r="G1578" s="18"/>
      <c r="H1578" s="18"/>
    </row>
    <row r="1579" spans="7:8" ht="12.75">
      <c r="G1579" s="18"/>
      <c r="H1579" s="18"/>
    </row>
    <row r="1580" spans="7:8" ht="12.75">
      <c r="G1580" s="18"/>
      <c r="H1580" s="18"/>
    </row>
    <row r="1581" spans="7:8" ht="12.75">
      <c r="G1581" s="18"/>
      <c r="H1581" s="18"/>
    </row>
    <row r="1582" spans="7:8" ht="12.75">
      <c r="G1582" s="18"/>
      <c r="H1582" s="18"/>
    </row>
    <row r="1583" spans="7:8" ht="12.75">
      <c r="G1583" s="18"/>
      <c r="H1583" s="18"/>
    </row>
    <row r="1584" spans="7:8" ht="12.75">
      <c r="G1584" s="18"/>
      <c r="H1584" s="18"/>
    </row>
    <row r="1585" spans="7:8" ht="12.75">
      <c r="G1585" s="18"/>
      <c r="H1585" s="18"/>
    </row>
    <row r="1586" spans="7:8" ht="12.75">
      <c r="G1586" s="18"/>
      <c r="H1586" s="18"/>
    </row>
    <row r="1587" spans="7:8" ht="12.75">
      <c r="G1587" s="18"/>
      <c r="H1587" s="18"/>
    </row>
    <row r="1588" spans="7:8" ht="12.75">
      <c r="G1588" s="18"/>
      <c r="H1588" s="18"/>
    </row>
    <row r="1589" spans="7:8" ht="12.75">
      <c r="G1589" s="18"/>
      <c r="H1589" s="18"/>
    </row>
    <row r="1590" spans="7:8" ht="12.75">
      <c r="G1590" s="18"/>
      <c r="H1590" s="18"/>
    </row>
    <row r="1591" spans="7:8" ht="12.75">
      <c r="G1591" s="18"/>
      <c r="H1591" s="18"/>
    </row>
    <row r="1592" spans="7:8" ht="12.75">
      <c r="G1592" s="18"/>
      <c r="H1592" s="18"/>
    </row>
    <row r="1593" spans="7:8" ht="12.75">
      <c r="G1593" s="18"/>
      <c r="H1593" s="18"/>
    </row>
    <row r="1594" spans="7:8" ht="12.75">
      <c r="G1594" s="18"/>
      <c r="H1594" s="18"/>
    </row>
    <row r="1595" spans="7:8" ht="12.75">
      <c r="G1595" s="18"/>
      <c r="H1595" s="18"/>
    </row>
    <row r="1596" spans="7:8" ht="12.75">
      <c r="G1596" s="18"/>
      <c r="H1596" s="18"/>
    </row>
    <row r="1597" spans="7:8" ht="12.75">
      <c r="G1597" s="18"/>
      <c r="H1597" s="18"/>
    </row>
    <row r="1598" spans="7:8" ht="12.75">
      <c r="G1598" s="18"/>
      <c r="H1598" s="18"/>
    </row>
    <row r="1599" spans="7:8" ht="12.75">
      <c r="G1599" s="18"/>
      <c r="H1599" s="18"/>
    </row>
    <row r="1600" spans="7:8" ht="12.75">
      <c r="G1600" s="18"/>
      <c r="H1600" s="18"/>
    </row>
    <row r="1601" spans="7:8" ht="12.75">
      <c r="G1601" s="18"/>
      <c r="H1601" s="18"/>
    </row>
    <row r="1602" spans="7:8" ht="12.75">
      <c r="G1602" s="18"/>
      <c r="H1602" s="18"/>
    </row>
    <row r="1603" spans="7:8" ht="12.75">
      <c r="G1603" s="18"/>
      <c r="H1603" s="18"/>
    </row>
    <row r="1604" spans="7:8" ht="12.75">
      <c r="G1604" s="18"/>
      <c r="H1604" s="18"/>
    </row>
    <row r="1605" spans="7:8" ht="12.75">
      <c r="G1605" s="18"/>
      <c r="H1605" s="18"/>
    </row>
    <row r="1606" spans="7:8" ht="12.75">
      <c r="G1606" s="18"/>
      <c r="H1606" s="18"/>
    </row>
    <row r="1607" spans="7:8" ht="12.75">
      <c r="G1607" s="18"/>
      <c r="H1607" s="18"/>
    </row>
    <row r="1608" spans="7:8" ht="12.75">
      <c r="G1608" s="18"/>
      <c r="H1608" s="18"/>
    </row>
    <row r="1609" spans="7:8" ht="12.75">
      <c r="G1609" s="18"/>
      <c r="H1609" s="18"/>
    </row>
    <row r="1610" spans="7:8" ht="12.75">
      <c r="G1610" s="18"/>
      <c r="H1610" s="18"/>
    </row>
    <row r="1611" spans="7:8" ht="12.75">
      <c r="G1611" s="18"/>
      <c r="H1611" s="18"/>
    </row>
    <row r="1612" spans="7:8" ht="12.75">
      <c r="G1612" s="18"/>
      <c r="H1612" s="18"/>
    </row>
    <row r="1613" spans="7:8" ht="12.75">
      <c r="G1613" s="18"/>
      <c r="H1613" s="18"/>
    </row>
    <row r="1614" spans="7:8" ht="12.75">
      <c r="G1614" s="18"/>
      <c r="H1614" s="18"/>
    </row>
    <row r="1615" spans="7:8" ht="12.75">
      <c r="G1615" s="18"/>
      <c r="H1615" s="18"/>
    </row>
    <row r="1616" spans="7:8" ht="12.75">
      <c r="G1616" s="18"/>
      <c r="H1616" s="18"/>
    </row>
    <row r="1617" spans="7:8" ht="12.75">
      <c r="G1617" s="18"/>
      <c r="H1617" s="18"/>
    </row>
    <row r="1618" spans="7:8" ht="12.75">
      <c r="G1618" s="18"/>
      <c r="H1618" s="18"/>
    </row>
    <row r="1619" spans="7:8" ht="12.75">
      <c r="G1619" s="18"/>
      <c r="H1619" s="18"/>
    </row>
    <row r="1620" spans="7:8" ht="12.75">
      <c r="G1620" s="18"/>
      <c r="H1620" s="18"/>
    </row>
    <row r="1621" spans="7:8" ht="12.75">
      <c r="G1621" s="18"/>
      <c r="H1621" s="18"/>
    </row>
    <row r="1622" spans="7:8" ht="12.75">
      <c r="G1622" s="18"/>
      <c r="H1622" s="18"/>
    </row>
    <row r="1623" spans="7:8" ht="12.75">
      <c r="G1623" s="18"/>
      <c r="H1623" s="18"/>
    </row>
    <row r="1624" spans="7:8" ht="12.75">
      <c r="G1624" s="18"/>
      <c r="H1624" s="18"/>
    </row>
    <row r="1625" spans="7:8" ht="12.75">
      <c r="G1625" s="18"/>
      <c r="H1625" s="18"/>
    </row>
    <row r="1626" spans="7:8" ht="12.75">
      <c r="G1626" s="18"/>
      <c r="H1626" s="18"/>
    </row>
    <row r="1627" spans="7:8" ht="12.75">
      <c r="G1627" s="18"/>
      <c r="H1627" s="18"/>
    </row>
    <row r="1628" spans="7:8" ht="12.75">
      <c r="G1628" s="18"/>
      <c r="H1628" s="18"/>
    </row>
    <row r="1629" spans="7:8" ht="12.75">
      <c r="G1629" s="18"/>
      <c r="H1629" s="18"/>
    </row>
    <row r="1630" spans="7:8" ht="12.75">
      <c r="G1630" s="18"/>
      <c r="H1630" s="18"/>
    </row>
    <row r="1631" spans="7:8" ht="12.75">
      <c r="G1631" s="18"/>
      <c r="H1631" s="18"/>
    </row>
    <row r="1632" spans="7:8" ht="12.75">
      <c r="G1632" s="18"/>
      <c r="H1632" s="18"/>
    </row>
    <row r="1633" spans="7:8" ht="12.75">
      <c r="G1633" s="18"/>
      <c r="H1633" s="18"/>
    </row>
    <row r="1634" spans="7:8" ht="12.75">
      <c r="G1634" s="18"/>
      <c r="H1634" s="18"/>
    </row>
    <row r="1635" spans="7:8" ht="12.75">
      <c r="G1635" s="18"/>
      <c r="H1635" s="18"/>
    </row>
    <row r="1636" spans="7:8" ht="12.75">
      <c r="G1636" s="18"/>
      <c r="H1636" s="18"/>
    </row>
  </sheetData>
  <sheetProtection password="E2A3" sheet="1" objects="1" scenarios="1"/>
  <mergeCells count="51">
    <mergeCell ref="E85:H85"/>
    <mergeCell ref="E87:H87"/>
    <mergeCell ref="B3:D3"/>
    <mergeCell ref="B4:C4"/>
    <mergeCell ref="G4:H4"/>
    <mergeCell ref="E86:H86"/>
    <mergeCell ref="E81:H81"/>
    <mergeCell ref="E82:H82"/>
    <mergeCell ref="E83:H83"/>
    <mergeCell ref="E84:H84"/>
    <mergeCell ref="E77:H77"/>
    <mergeCell ref="E78:H78"/>
    <mergeCell ref="E79:H79"/>
    <mergeCell ref="E80:H80"/>
    <mergeCell ref="E73:H73"/>
    <mergeCell ref="E74:H74"/>
    <mergeCell ref="E75:H75"/>
    <mergeCell ref="E76:H76"/>
    <mergeCell ref="A6:H6"/>
    <mergeCell ref="C9:H9"/>
    <mergeCell ref="C10:H10"/>
    <mergeCell ref="E72:H72"/>
    <mergeCell ref="E68:H68"/>
    <mergeCell ref="E69:H69"/>
    <mergeCell ref="E70:H70"/>
    <mergeCell ref="E71:H71"/>
    <mergeCell ref="E64:H64"/>
    <mergeCell ref="E65:H65"/>
    <mergeCell ref="E57:H57"/>
    <mergeCell ref="E67:H67"/>
    <mergeCell ref="E60:H60"/>
    <mergeCell ref="E61:H61"/>
    <mergeCell ref="E62:H62"/>
    <mergeCell ref="E63:H63"/>
    <mergeCell ref="E53:H53"/>
    <mergeCell ref="E58:H58"/>
    <mergeCell ref="A76:D76"/>
    <mergeCell ref="E52:H52"/>
    <mergeCell ref="E54:H54"/>
    <mergeCell ref="E55:H55"/>
    <mergeCell ref="E59:H59"/>
    <mergeCell ref="A52:D52"/>
    <mergeCell ref="E66:H66"/>
    <mergeCell ref="E56:H56"/>
    <mergeCell ref="A18:H25"/>
    <mergeCell ref="B33:H34"/>
    <mergeCell ref="E51:H51"/>
    <mergeCell ref="E50:H50"/>
    <mergeCell ref="A47:H47"/>
    <mergeCell ref="A50:D50"/>
    <mergeCell ref="E49:H49"/>
  </mergeCells>
  <conditionalFormatting sqref="C10:H10">
    <cfRule type="expression" priority="1" dxfId="90" stopIfTrue="1">
      <formula>$B$10="non"</formula>
    </cfRule>
  </conditionalFormatting>
  <conditionalFormatting sqref="A18:H25">
    <cfRule type="expression" priority="2" dxfId="91" stopIfTrue="1">
      <formula>$F$15="oui"</formula>
    </cfRule>
  </conditionalFormatting>
  <conditionalFormatting sqref="B49 B53">
    <cfRule type="expression" priority="3" dxfId="90" stopIfTrue="1">
      <formula>$F$27="oui"</formula>
    </cfRule>
  </conditionalFormatting>
  <conditionalFormatting sqref="B41:B43 D41:D43">
    <cfRule type="expression" priority="4" dxfId="90" stopIfTrue="1">
      <formula>$F$37="oui"</formula>
    </cfRule>
  </conditionalFormatting>
  <conditionalFormatting sqref="D49 D53">
    <cfRule type="expression" priority="5" dxfId="90" stopIfTrue="1">
      <formula>$F$45="oui"</formula>
    </cfRule>
  </conditionalFormatting>
  <conditionalFormatting sqref="C49 C53">
    <cfRule type="expression" priority="6" dxfId="90" stopIfTrue="1">
      <formula>OR($F$31="oui",$F$45="non")</formula>
    </cfRule>
  </conditionalFormatting>
  <conditionalFormatting sqref="B51">
    <cfRule type="expression" priority="7" dxfId="0" stopIfTrue="1">
      <formula>$B$49="ANNEXE A ETABLIR"</formula>
    </cfRule>
  </conditionalFormatting>
  <conditionalFormatting sqref="B54:B63 B67:B70 B77 B79:B80 B87">
    <cfRule type="expression" priority="8" dxfId="0" stopIfTrue="1">
      <formula>$B$53="ANNEXE A ETABLIR"</formula>
    </cfRule>
  </conditionalFormatting>
  <conditionalFormatting sqref="C51">
    <cfRule type="expression" priority="9" dxfId="0" stopIfTrue="1">
      <formula>$C$49="ANNEXE A ETABLIR"</formula>
    </cfRule>
  </conditionalFormatting>
  <conditionalFormatting sqref="C54:C73 C77:C81 C85:C87">
    <cfRule type="expression" priority="10" dxfId="0" stopIfTrue="1">
      <formula>$C$53="ANNEXE A ETABLIR"</formula>
    </cfRule>
  </conditionalFormatting>
  <conditionalFormatting sqref="D51">
    <cfRule type="expression" priority="11" dxfId="0" stopIfTrue="1">
      <formula>$D$49="ANNEXE A ETABLIR"</formula>
    </cfRule>
  </conditionalFormatting>
  <conditionalFormatting sqref="D54:D75 D78:D87">
    <cfRule type="expression" priority="12" dxfId="0" stopIfTrue="1">
      <formula>$D$53="ANNEXE A ETABLIR"</formula>
    </cfRule>
  </conditionalFormatting>
  <dataValidations count="2">
    <dataValidation type="list" allowBlank="1" showInputMessage="1" showErrorMessage="1" sqref="B10 F15 F27 F31 F37 D41:D43 F45">
      <formula1>$A$114:$A$115</formula1>
    </dataValidation>
    <dataValidation type="list" allowBlank="1" showInputMessage="1" showErrorMessage="1" sqref="B87:D87 B54:B63 C85:C86 B67:B70 B77:C77 B79:B80 C54:C73 D54:D75 C78:C81 D77:D86">
      <formula1>$A$142:$A$144</formula1>
    </dataValidation>
  </dataValidations>
  <printOptions horizontalCentered="1"/>
  <pageMargins left="0.1968503937007874" right="0" top="0.7874015748031497" bottom="0.984251968503937" header="0.3937007874015748" footer="0.5118110236220472"/>
  <pageSetup orientation="portrait" paperSize="9" scale="97" r:id="rId2"/>
  <headerFooter alignWithMargins="0">
    <oddHeader>&amp;C&amp;"Arial,Gras"&amp;14&amp;A</oddHeader>
    <oddFooter>&amp;C&amp;F</oddFooter>
  </headerFooter>
  <rowBreaks count="3" manualBreakCount="3">
    <brk id="47" max="7" man="1"/>
    <brk id="75" max="7" man="1"/>
    <brk id="88" max="7" man="1"/>
  </row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8515625" style="0" customWidth="1"/>
    <col min="4" max="4" width="23.57421875" style="0" customWidth="1"/>
    <col min="5" max="5" width="7.421875" style="0" customWidth="1"/>
    <col min="6" max="6" width="13.140625" style="0" customWidth="1"/>
    <col min="7" max="7" width="15.57421875" style="447" customWidth="1"/>
  </cols>
  <sheetData>
    <row r="1" spans="1:7" ht="23.25">
      <c r="A1" s="451"/>
      <c r="B1" s="452"/>
      <c r="C1" s="490"/>
      <c r="D1" s="491"/>
      <c r="E1" s="492"/>
      <c r="F1" s="452"/>
      <c r="G1" s="493" t="s">
        <v>703</v>
      </c>
    </row>
    <row r="2" spans="1:7" ht="12.75">
      <c r="A2" s="454"/>
      <c r="B2" s="455"/>
      <c r="C2" s="494"/>
      <c r="D2" s="455"/>
      <c r="E2" s="495"/>
      <c r="F2" s="455"/>
      <c r="G2" s="496"/>
    </row>
    <row r="3" spans="1:7" ht="12.75">
      <c r="A3" s="478" t="s">
        <v>913</v>
      </c>
      <c r="B3" s="473">
        <f>'A1'!B6:C6</f>
        <v>0</v>
      </c>
      <c r="C3" s="497"/>
      <c r="D3" s="498"/>
      <c r="E3" s="2229" t="s">
        <v>908</v>
      </c>
      <c r="F3" s="2604"/>
      <c r="G3" s="500">
        <f>'A1'!C7</f>
        <v>0</v>
      </c>
    </row>
    <row r="4" spans="1:7" ht="12.75">
      <c r="A4" s="478" t="s">
        <v>914</v>
      </c>
      <c r="B4" s="474">
        <f>'A1'!G6</f>
        <v>0</v>
      </c>
      <c r="C4" s="499"/>
      <c r="D4" s="501"/>
      <c r="E4" s="2229" t="s">
        <v>910</v>
      </c>
      <c r="F4" s="2604"/>
      <c r="G4" s="479">
        <f>'A1'!C8</f>
        <v>0</v>
      </c>
    </row>
    <row r="5" spans="1:7" ht="12.75">
      <c r="A5" s="480"/>
      <c r="B5" s="458"/>
      <c r="C5" s="502"/>
      <c r="D5" s="458"/>
      <c r="E5" s="503"/>
      <c r="F5" s="458"/>
      <c r="G5" s="504"/>
    </row>
    <row r="6" spans="1:7" ht="20.25">
      <c r="A6" s="2606" t="s">
        <v>983</v>
      </c>
      <c r="B6" s="2607"/>
      <c r="C6" s="2607"/>
      <c r="D6" s="2607"/>
      <c r="E6" s="2607"/>
      <c r="F6" s="2607"/>
      <c r="G6" s="2608"/>
    </row>
    <row r="7" spans="1:7" ht="14.25">
      <c r="A7" s="2605" t="s">
        <v>237</v>
      </c>
      <c r="B7" s="2168"/>
      <c r="C7" s="2168"/>
      <c r="D7" s="2168"/>
      <c r="E7" s="2168"/>
      <c r="F7" s="2168"/>
      <c r="G7" s="2169"/>
    </row>
    <row r="8" spans="1:7" ht="13.5" thickBot="1">
      <c r="A8" s="454"/>
      <c r="B8" s="455"/>
      <c r="C8" s="455"/>
      <c r="D8" s="455"/>
      <c r="E8" s="455"/>
      <c r="F8" s="455"/>
      <c r="G8" s="496"/>
    </row>
    <row r="9" spans="1:7" ht="17.25" thickBot="1" thickTop="1">
      <c r="A9" s="508" t="s">
        <v>290</v>
      </c>
      <c r="B9" s="509"/>
      <c r="C9" s="510"/>
      <c r="D9" s="455"/>
      <c r="E9" s="455"/>
      <c r="F9" s="455"/>
      <c r="G9" s="496"/>
    </row>
    <row r="10" spans="1:7" ht="9.75" customHeight="1" thickTop="1">
      <c r="A10" s="511"/>
      <c r="B10" s="512"/>
      <c r="C10" s="513"/>
      <c r="D10" s="455"/>
      <c r="E10" s="455"/>
      <c r="F10" s="455"/>
      <c r="G10" s="496"/>
    </row>
    <row r="11" spans="1:17" ht="15.75">
      <c r="A11" s="511"/>
      <c r="B11" s="495" t="s">
        <v>339</v>
      </c>
      <c r="C11" s="513"/>
      <c r="D11" s="455"/>
      <c r="E11" s="455"/>
      <c r="F11" s="455"/>
      <c r="G11" s="1803"/>
      <c r="Q11" t="s">
        <v>359</v>
      </c>
    </row>
    <row r="12" spans="1:17" ht="9.75" customHeight="1">
      <c r="A12" s="511"/>
      <c r="B12" s="512"/>
      <c r="C12" s="513"/>
      <c r="D12" s="455"/>
      <c r="E12" s="455"/>
      <c r="F12" s="455"/>
      <c r="G12" s="496"/>
      <c r="Q12" t="s">
        <v>340</v>
      </c>
    </row>
    <row r="13" spans="1:17" ht="12.75" customHeight="1">
      <c r="A13" s="468"/>
      <c r="B13" s="495" t="s">
        <v>344</v>
      </c>
      <c r="C13" s="455"/>
      <c r="D13" s="455"/>
      <c r="E13" s="455"/>
      <c r="F13" s="455"/>
      <c r="G13" s="496"/>
      <c r="P13" t="s">
        <v>337</v>
      </c>
      <c r="Q13" t="s">
        <v>309</v>
      </c>
    </row>
    <row r="14" spans="1:17" ht="12.75">
      <c r="A14" s="454"/>
      <c r="B14" s="455" t="s">
        <v>984</v>
      </c>
      <c r="C14" s="455"/>
      <c r="D14" s="455"/>
      <c r="E14" s="455"/>
      <c r="F14" s="1879">
        <f>IF(OR(G14="non fait",G14="non vérifié"),"ANOMALIE","")</f>
      </c>
      <c r="G14" s="1803"/>
      <c r="P14" t="s">
        <v>346</v>
      </c>
      <c r="Q14" t="s">
        <v>341</v>
      </c>
    </row>
    <row r="15" spans="1:17" ht="12.75">
      <c r="A15" s="454"/>
      <c r="B15" s="455" t="s">
        <v>985</v>
      </c>
      <c r="C15" s="455"/>
      <c r="D15" s="455"/>
      <c r="E15" s="455"/>
      <c r="F15" s="1879">
        <f>IF(OR(G15="non fait",G15="non vérifié"),"ANOMALIE","")</f>
      </c>
      <c r="G15" s="1803"/>
      <c r="P15" t="s">
        <v>338</v>
      </c>
      <c r="Q15" t="s">
        <v>245</v>
      </c>
    </row>
    <row r="16" spans="1:17" ht="12.75">
      <c r="A16" s="454"/>
      <c r="B16" s="455" t="s">
        <v>987</v>
      </c>
      <c r="C16" s="455"/>
      <c r="D16" s="455"/>
      <c r="E16" s="455"/>
      <c r="F16" s="1879">
        <f>IF(OR(G16="non fait",G16="non vérifié"),"ANOMALIE","")</f>
      </c>
      <c r="G16" s="1803"/>
      <c r="P16" t="s">
        <v>347</v>
      </c>
      <c r="Q16" t="s">
        <v>342</v>
      </c>
    </row>
    <row r="17" spans="1:17" ht="12.75">
      <c r="A17" s="454"/>
      <c r="B17" s="455" t="s">
        <v>345</v>
      </c>
      <c r="C17" s="455"/>
      <c r="D17" s="455"/>
      <c r="E17" s="455"/>
      <c r="F17" s="1879">
        <f>IF(OR(G17="non fait",G17="non vérifié"),"ANOMALIE","")</f>
      </c>
      <c r="G17" s="1803"/>
      <c r="Q17" t="s">
        <v>343</v>
      </c>
    </row>
    <row r="18" spans="1:17" ht="7.5" customHeight="1">
      <c r="A18" s="454"/>
      <c r="B18" s="455"/>
      <c r="C18" s="455"/>
      <c r="D18" s="455"/>
      <c r="E18" s="455"/>
      <c r="F18" s="455"/>
      <c r="G18" s="496"/>
      <c r="Q18" t="s">
        <v>668</v>
      </c>
    </row>
    <row r="19" spans="1:17" ht="12.75">
      <c r="A19" s="454"/>
      <c r="B19" s="495" t="s">
        <v>348</v>
      </c>
      <c r="C19" s="455"/>
      <c r="D19" s="455"/>
      <c r="E19" s="455"/>
      <c r="F19" s="455"/>
      <c r="G19" s="496"/>
      <c r="Q19" t="s">
        <v>669</v>
      </c>
    </row>
    <row r="20" spans="1:17" ht="12.75">
      <c r="A20" s="454"/>
      <c r="B20" s="456" t="s">
        <v>349</v>
      </c>
      <c r="C20" s="455"/>
      <c r="D20" s="455"/>
      <c r="E20" s="455"/>
      <c r="F20" s="455"/>
      <c r="G20" s="496"/>
      <c r="Q20" t="s">
        <v>360</v>
      </c>
    </row>
    <row r="21" spans="1:16" ht="12.75">
      <c r="A21" s="454"/>
      <c r="B21" s="456"/>
      <c r="C21" s="514" t="s">
        <v>350</v>
      </c>
      <c r="D21" s="455"/>
      <c r="E21" s="455"/>
      <c r="F21" s="1879">
        <f>IF(OR(G21="non fait",G21="non vérifié"),"ANOMALIE","")</f>
      </c>
      <c r="G21" s="1803"/>
      <c r="P21" t="s">
        <v>325</v>
      </c>
    </row>
    <row r="22" spans="1:16" ht="12.75">
      <c r="A22" s="454"/>
      <c r="B22" s="456"/>
      <c r="C22" s="514" t="s">
        <v>354</v>
      </c>
      <c r="D22" s="455"/>
      <c r="E22" s="455"/>
      <c r="F22" s="1879">
        <f>IF(OR(G22="non fait",G22="non vérifié"),"ANOMALIE","")</f>
      </c>
      <c r="G22" s="1803"/>
      <c r="P22" t="s">
        <v>326</v>
      </c>
    </row>
    <row r="23" spans="1:16" ht="12.75">
      <c r="A23" s="454"/>
      <c r="B23" s="456"/>
      <c r="C23" s="514" t="s">
        <v>351</v>
      </c>
      <c r="D23" s="455"/>
      <c r="E23" s="455"/>
      <c r="F23" s="1879">
        <f>IF(OR(G23="non fait",G23="non vérifié"),"ANOMALIE","")</f>
      </c>
      <c r="G23" s="1803"/>
      <c r="P23" t="s">
        <v>338</v>
      </c>
    </row>
    <row r="24" spans="1:7" ht="12.75">
      <c r="A24" s="454"/>
      <c r="B24" s="456"/>
      <c r="C24" s="514" t="s">
        <v>352</v>
      </c>
      <c r="D24" s="455"/>
      <c r="E24" s="455"/>
      <c r="F24" s="1879">
        <f>IF(OR(G24="non fait",G24="non vérifié"),"ANOMALIE","")</f>
      </c>
      <c r="G24" s="1803"/>
    </row>
    <row r="25" spans="1:7" ht="12.75">
      <c r="A25" s="454"/>
      <c r="B25" s="456"/>
      <c r="C25" s="514" t="s">
        <v>353</v>
      </c>
      <c r="D25" s="455"/>
      <c r="E25" s="455"/>
      <c r="F25" s="1879">
        <f>IF(OR(G25="non fait",G25="non vérifié"),"ANOMALIE","")</f>
      </c>
      <c r="G25" s="1803"/>
    </row>
    <row r="26" spans="1:7" ht="7.5" customHeight="1">
      <c r="A26" s="454"/>
      <c r="B26" s="456"/>
      <c r="C26" s="514"/>
      <c r="D26" s="455"/>
      <c r="E26" s="455"/>
      <c r="F26" s="455"/>
      <c r="G26" s="515"/>
    </row>
    <row r="27" spans="1:7" ht="12.75">
      <c r="A27" s="454"/>
      <c r="B27" s="456" t="s">
        <v>355</v>
      </c>
      <c r="C27" s="514"/>
      <c r="D27" s="455"/>
      <c r="E27" s="455"/>
      <c r="F27" s="455"/>
      <c r="G27" s="515"/>
    </row>
    <row r="28" spans="1:7" ht="12.75">
      <c r="A28" s="454"/>
      <c r="B28" s="456"/>
      <c r="C28" s="514" t="s">
        <v>356</v>
      </c>
      <c r="D28" s="455"/>
      <c r="E28" s="455"/>
      <c r="F28" s="1879">
        <f>IF(OR(G28="non fait",G28="non vérifié"),"ANOMALIE","")</f>
      </c>
      <c r="G28" s="1803"/>
    </row>
    <row r="29" spans="1:7" ht="12.75">
      <c r="A29" s="454"/>
      <c r="B29" s="456"/>
      <c r="C29" s="514" t="s">
        <v>354</v>
      </c>
      <c r="D29" s="455"/>
      <c r="E29" s="455"/>
      <c r="F29" s="1879">
        <f>IF(OR(G29="non fait",G29="non vérifié"),"ANOMALIE","")</f>
      </c>
      <c r="G29" s="1803"/>
    </row>
    <row r="30" spans="1:7" ht="12.75">
      <c r="A30" s="454"/>
      <c r="B30" s="456"/>
      <c r="C30" s="514" t="s">
        <v>357</v>
      </c>
      <c r="D30" s="455"/>
      <c r="E30" s="455"/>
      <c r="F30" s="1879">
        <f>IF(OR(G30="non fait",G30="non vérifié"),"ANOMALIE","")</f>
      </c>
      <c r="G30" s="1803"/>
    </row>
    <row r="31" spans="1:7" ht="12.75">
      <c r="A31" s="454"/>
      <c r="B31" s="456"/>
      <c r="C31" s="514" t="s">
        <v>358</v>
      </c>
      <c r="D31" s="455"/>
      <c r="E31" s="455"/>
      <c r="F31" s="1879">
        <f>IF(OR(G31="non fait",G31="non vérifié"),"ANOMALIE","")</f>
      </c>
      <c r="G31" s="1803"/>
    </row>
    <row r="32" spans="1:7" ht="12.75">
      <c r="A32" s="454"/>
      <c r="B32" s="455"/>
      <c r="C32" s="516"/>
      <c r="D32" s="455"/>
      <c r="E32" s="455"/>
      <c r="F32" s="455"/>
      <c r="G32" s="496"/>
    </row>
    <row r="33" spans="1:7" ht="12.75">
      <c r="A33" s="454"/>
      <c r="B33" s="456" t="s">
        <v>244</v>
      </c>
      <c r="C33" s="516"/>
      <c r="D33" s="455"/>
      <c r="E33" s="455"/>
      <c r="F33" s="455"/>
      <c r="G33" s="1803"/>
    </row>
    <row r="34" spans="1:7" ht="12.75">
      <c r="A34" s="454"/>
      <c r="B34" s="455"/>
      <c r="C34" s="455"/>
      <c r="D34" s="455"/>
      <c r="E34" s="455"/>
      <c r="F34" s="1879">
        <f>IF(G33="non","ANOMALIE","")</f>
      </c>
      <c r="G34" s="496"/>
    </row>
    <row r="35" spans="1:7" ht="12.75">
      <c r="A35" s="454"/>
      <c r="B35" s="455"/>
      <c r="C35" s="455"/>
      <c r="D35" s="455"/>
      <c r="E35" s="455"/>
      <c r="F35" s="455"/>
      <c r="G35" s="496"/>
    </row>
    <row r="36" spans="1:7" ht="12.75">
      <c r="A36" s="454"/>
      <c r="B36" s="456" t="s">
        <v>236</v>
      </c>
      <c r="C36" s="455"/>
      <c r="D36" s="455"/>
      <c r="E36" s="455"/>
      <c r="F36" s="455"/>
      <c r="G36" s="1803"/>
    </row>
    <row r="37" spans="1:7" ht="12.75">
      <c r="A37" s="454"/>
      <c r="B37" s="455"/>
      <c r="C37" s="455" t="s">
        <v>361</v>
      </c>
      <c r="D37" s="455"/>
      <c r="E37" s="455"/>
      <c r="F37" s="455"/>
      <c r="G37" s="1803"/>
    </row>
    <row r="38" spans="1:7" ht="12.75">
      <c r="A38" s="454"/>
      <c r="B38" s="455"/>
      <c r="C38" s="455" t="s">
        <v>362</v>
      </c>
      <c r="D38" s="455"/>
      <c r="E38" s="455"/>
      <c r="F38" s="455"/>
      <c r="G38" s="1803"/>
    </row>
    <row r="39" spans="1:7" ht="12.75">
      <c r="A39" s="454"/>
      <c r="B39" s="455"/>
      <c r="C39" s="517" t="s">
        <v>363</v>
      </c>
      <c r="D39" s="455"/>
      <c r="E39" s="455"/>
      <c r="F39" s="455"/>
      <c r="G39" s="518"/>
    </row>
    <row r="40" spans="1:7" ht="12.75">
      <c r="A40" s="454"/>
      <c r="B40" s="455"/>
      <c r="C40" s="2609">
        <f>IF(G38="non","courrier obligatoire !!!","")</f>
      </c>
      <c r="D40" s="2609"/>
      <c r="E40" s="2609"/>
      <c r="F40" s="1879">
        <f>IF(G38="non","ANOMALIE","")</f>
      </c>
      <c r="G40" s="496"/>
    </row>
    <row r="41" spans="1:7" ht="12.75">
      <c r="A41" s="454"/>
      <c r="B41" s="455"/>
      <c r="C41" s="514"/>
      <c r="D41" s="514"/>
      <c r="E41" s="514"/>
      <c r="F41" s="455"/>
      <c r="G41" s="496"/>
    </row>
    <row r="42" spans="1:7" ht="12.75">
      <c r="A42" s="454"/>
      <c r="B42" s="456" t="s">
        <v>238</v>
      </c>
      <c r="C42" s="455"/>
      <c r="D42" s="455"/>
      <c r="E42" s="455"/>
      <c r="F42" s="455"/>
      <c r="G42" s="1803"/>
    </row>
    <row r="43" spans="1:7" ht="12.75">
      <c r="A43" s="454"/>
      <c r="B43" s="1352">
        <f>IF(G42="non","Pourquoi ?","")</f>
      </c>
      <c r="C43" s="2182"/>
      <c r="D43" s="2182"/>
      <c r="E43" s="2182"/>
      <c r="F43" s="2182"/>
      <c r="G43" s="496"/>
    </row>
    <row r="44" spans="1:7" ht="12.75">
      <c r="A44" s="454"/>
      <c r="B44" s="1352"/>
      <c r="C44" s="1874"/>
      <c r="D44" s="1874"/>
      <c r="E44" s="1874"/>
      <c r="F44" s="1874"/>
      <c r="G44" s="496"/>
    </row>
    <row r="45" spans="1:7" ht="12.75">
      <c r="A45" s="454"/>
      <c r="B45" s="456" t="s">
        <v>656</v>
      </c>
      <c r="C45" s="455"/>
      <c r="D45" s="455"/>
      <c r="E45" s="455"/>
      <c r="F45" s="455"/>
      <c r="G45" s="1803"/>
    </row>
    <row r="46" spans="1:7" ht="15">
      <c r="A46" s="454"/>
      <c r="B46" s="2610">
        <f>IF(G45="non","obligatoire !","")</f>
      </c>
      <c r="C46" s="2610"/>
      <c r="D46" s="2611">
        <f>IF(G45="sans objet"," le client n'est pas une société","")</f>
      </c>
      <c r="E46" s="2611"/>
      <c r="F46" s="1879">
        <f>IF(G45="non","ANOMALIE","")</f>
      </c>
      <c r="G46" s="496"/>
    </row>
    <row r="47" spans="1:7" ht="12.75">
      <c r="A47" s="454"/>
      <c r="B47" s="455"/>
      <c r="C47" s="455"/>
      <c r="D47" s="2609">
        <f>IF(G45="oui","annexer une impression référencée A3 BIS","")</f>
      </c>
      <c r="E47" s="2609"/>
      <c r="F47" s="2609"/>
      <c r="G47" s="496"/>
    </row>
    <row r="48" spans="1:7" ht="13.5" thickBot="1">
      <c r="A48" s="454"/>
      <c r="B48" s="455"/>
      <c r="C48" s="455"/>
      <c r="D48" s="1876"/>
      <c r="E48" s="1876"/>
      <c r="F48" s="1876"/>
      <c r="G48" s="496"/>
    </row>
    <row r="49" spans="1:7" ht="16.5" thickBot="1">
      <c r="A49" s="519" t="s">
        <v>902</v>
      </c>
      <c r="B49" s="520"/>
      <c r="C49" s="521"/>
      <c r="D49" s="455"/>
      <c r="E49" s="455"/>
      <c r="F49" s="455"/>
      <c r="G49" s="496"/>
    </row>
    <row r="50" spans="1:7" ht="12.75">
      <c r="A50" s="454"/>
      <c r="B50" s="498" t="s">
        <v>988</v>
      </c>
      <c r="C50" s="455" t="s">
        <v>699</v>
      </c>
      <c r="D50" s="455"/>
      <c r="E50" s="455"/>
      <c r="F50" s="455"/>
      <c r="G50" s="1803"/>
    </row>
    <row r="51" spans="1:7" ht="12.75">
      <c r="A51" s="454"/>
      <c r="B51" s="455"/>
      <c r="C51" s="455" t="s">
        <v>700</v>
      </c>
      <c r="D51" s="455"/>
      <c r="E51" s="455"/>
      <c r="F51" s="1879">
        <f>IF(G51="non","ANOMALIE","")</f>
      </c>
      <c r="G51" s="1803"/>
    </row>
    <row r="52" spans="1:7" ht="12.75">
      <c r="A52" s="454"/>
      <c r="B52" s="455"/>
      <c r="C52" s="455" t="s">
        <v>704</v>
      </c>
      <c r="D52" s="455"/>
      <c r="E52" s="455"/>
      <c r="F52" s="1879">
        <f>IF(G52="non","ANOMALIE","")</f>
      </c>
      <c r="G52" s="1803"/>
    </row>
    <row r="53" spans="1:7" ht="12.75">
      <c r="A53" s="454"/>
      <c r="B53" s="455"/>
      <c r="C53" s="455"/>
      <c r="D53" s="455"/>
      <c r="E53" s="455"/>
      <c r="F53" s="1879"/>
      <c r="G53" s="1956"/>
    </row>
    <row r="54" spans="1:7" ht="12.75">
      <c r="A54" s="454"/>
      <c r="B54" s="498" t="s">
        <v>701</v>
      </c>
      <c r="C54" s="455" t="s">
        <v>702</v>
      </c>
      <c r="D54" s="455"/>
      <c r="E54" s="455"/>
      <c r="F54" s="455"/>
      <c r="G54" s="1803"/>
    </row>
    <row r="55" spans="1:7" ht="12.75">
      <c r="A55" s="454"/>
      <c r="B55" s="455"/>
      <c r="C55" s="455"/>
      <c r="D55" s="455"/>
      <c r="E55" s="455"/>
      <c r="F55" s="1879">
        <f>IF(G54="non","ANOMALIE","")</f>
      </c>
      <c r="G55" s="496"/>
    </row>
    <row r="56" spans="1:7" ht="13.5" thickBot="1">
      <c r="A56" s="454"/>
      <c r="B56" s="455"/>
      <c r="C56" s="455"/>
      <c r="D56" s="455"/>
      <c r="E56" s="455"/>
      <c r="F56" s="455"/>
      <c r="G56" s="496"/>
    </row>
    <row r="57" spans="1:7" ht="16.5" thickBot="1">
      <c r="A57" s="522" t="s">
        <v>989</v>
      </c>
      <c r="B57" s="523"/>
      <c r="C57" s="521"/>
      <c r="D57" s="455"/>
      <c r="E57" s="455"/>
      <c r="F57" s="455"/>
      <c r="G57" s="496"/>
    </row>
    <row r="58" spans="1:7" ht="12.75">
      <c r="A58" s="454"/>
      <c r="B58" s="455"/>
      <c r="C58" s="455"/>
      <c r="D58" s="455"/>
      <c r="E58" s="455"/>
      <c r="F58" s="455"/>
      <c r="G58" s="496"/>
    </row>
    <row r="59" spans="1:7" ht="12.75">
      <c r="A59" s="454"/>
      <c r="B59" s="455" t="s">
        <v>990</v>
      </c>
      <c r="C59" s="455"/>
      <c r="D59" s="455"/>
      <c r="E59" s="455"/>
      <c r="F59" s="455"/>
      <c r="G59" s="1803"/>
    </row>
    <row r="60" spans="1:7" ht="14.25">
      <c r="A60" s="454"/>
      <c r="B60" s="524">
        <f>IF(G59="non","l'inventaire signé doit obligatoirement être joint !!!!","")</f>
      </c>
      <c r="C60" s="455"/>
      <c r="D60" s="455"/>
      <c r="E60" s="455"/>
      <c r="F60" s="1879">
        <f>IF(G59="non","ANOMALIE","")</f>
      </c>
      <c r="G60" s="515"/>
    </row>
    <row r="61" spans="1:7" ht="12.75">
      <c r="A61" s="454"/>
      <c r="B61" s="455"/>
      <c r="C61" s="455"/>
      <c r="D61" s="455"/>
      <c r="E61" s="455"/>
      <c r="F61" s="455"/>
      <c r="G61" s="496"/>
    </row>
    <row r="62" spans="1:7" ht="12.75">
      <c r="A62" s="454"/>
      <c r="B62" s="455" t="s">
        <v>364</v>
      </c>
      <c r="C62" s="455"/>
      <c r="D62" s="455"/>
      <c r="E62" s="455"/>
      <c r="F62" s="1879">
        <f>IF(G62="non","ANOMALIE","")</f>
      </c>
      <c r="G62" s="1803"/>
    </row>
    <row r="63" spans="1:7" ht="12.75">
      <c r="A63" s="454"/>
      <c r="B63" s="517">
        <f>IF(G62="non","Exercice où les immobilisations sont visées par le client ?","")</f>
      </c>
      <c r="C63" s="455"/>
      <c r="D63" s="455"/>
      <c r="E63" s="455"/>
      <c r="F63" s="1348"/>
      <c r="G63" s="496"/>
    </row>
    <row r="64" spans="1:7" ht="12.75">
      <c r="A64" s="454"/>
      <c r="B64" s="455"/>
      <c r="C64" s="455"/>
      <c r="D64" s="455"/>
      <c r="E64" s="455"/>
      <c r="F64" s="455"/>
      <c r="G64" s="496"/>
    </row>
    <row r="65" spans="1:7" ht="12.75">
      <c r="A65" s="454"/>
      <c r="B65" s="455" t="s">
        <v>991</v>
      </c>
      <c r="C65" s="455"/>
      <c r="D65" s="455"/>
      <c r="E65" s="455"/>
      <c r="F65" s="1879">
        <f>IF(G65="non","ANOMALIE","")</f>
      </c>
      <c r="G65" s="1803"/>
    </row>
    <row r="66" spans="1:7" ht="3.75" customHeight="1">
      <c r="A66" s="454"/>
      <c r="B66" s="455"/>
      <c r="C66" s="455"/>
      <c r="D66" s="455"/>
      <c r="E66" s="455"/>
      <c r="F66" s="455"/>
      <c r="G66" s="496"/>
    </row>
    <row r="67" spans="1:7" ht="12.75">
      <c r="A67" s="454"/>
      <c r="B67" s="455"/>
      <c r="C67" s="455"/>
      <c r="D67" s="455"/>
      <c r="E67" s="455"/>
      <c r="F67" s="455"/>
      <c r="G67" s="1877" t="s">
        <v>457</v>
      </c>
    </row>
    <row r="68" spans="1:7" ht="8.25" customHeight="1">
      <c r="A68" s="454"/>
      <c r="B68" s="455"/>
      <c r="C68" s="455"/>
      <c r="D68" s="455"/>
      <c r="E68" s="455"/>
      <c r="F68" s="455"/>
      <c r="G68" s="496"/>
    </row>
    <row r="69" spans="1:7" ht="15">
      <c r="A69" s="2175" t="str">
        <f>IF(OR(G11="",G14="",G15="",G16="",G17="",G21="",G22="",G23="",G24="",G25="",G28="",G29="",G30="",G31="",G33="",G36="",G37="",G38="",G42="",G45="",G50="",G51="",G52="",G54="",G59="",G62="",G65=""),"Il manque des réponses sur cette feuille !!!","")</f>
        <v>Il manque des réponses sur cette feuille !!!</v>
      </c>
      <c r="B69" s="2602"/>
      <c r="C69" s="2602"/>
      <c r="D69" s="2602"/>
      <c r="E69" s="2602"/>
      <c r="F69" s="2602"/>
      <c r="G69" s="2603"/>
    </row>
    <row r="70" spans="1:7" ht="12.75">
      <c r="A70" s="454"/>
      <c r="B70" s="455"/>
      <c r="C70" s="455"/>
      <c r="D70" s="455"/>
      <c r="E70" s="455"/>
      <c r="F70" s="455"/>
      <c r="G70" s="496"/>
    </row>
    <row r="71" spans="1:7" ht="12.75">
      <c r="A71" s="454"/>
      <c r="B71" s="455"/>
      <c r="C71" s="455"/>
      <c r="D71" s="455"/>
      <c r="E71" s="455"/>
      <c r="F71" s="455"/>
      <c r="G71" s="496"/>
    </row>
    <row r="72" spans="1:7" ht="12.75">
      <c r="A72" s="454"/>
      <c r="B72" s="455"/>
      <c r="C72" s="455"/>
      <c r="D72" s="455"/>
      <c r="E72" s="455"/>
      <c r="F72" s="455"/>
      <c r="G72" s="496"/>
    </row>
    <row r="73" spans="1:7" ht="12.75">
      <c r="A73" s="454"/>
      <c r="B73" s="455" t="s">
        <v>992</v>
      </c>
      <c r="C73" s="455"/>
      <c r="D73" s="455"/>
      <c r="E73" s="455"/>
      <c r="F73" s="455"/>
      <c r="G73" s="518"/>
    </row>
    <row r="74" spans="1:7" ht="14.25">
      <c r="A74" s="454"/>
      <c r="B74" s="455"/>
      <c r="C74" s="455" t="s">
        <v>365</v>
      </c>
      <c r="D74" s="455"/>
      <c r="E74" s="507"/>
      <c r="F74" s="1879">
        <f aca="true" t="shared" si="0" ref="F74:F83">IF(OR(G74="non fait",G74="non vérifié"),"ANOMALIE","")</f>
      </c>
      <c r="G74" s="1803"/>
    </row>
    <row r="75" spans="1:7" ht="14.25">
      <c r="A75" s="454"/>
      <c r="B75" s="455"/>
      <c r="C75" s="455" t="s">
        <v>366</v>
      </c>
      <c r="D75" s="455"/>
      <c r="E75" s="507"/>
      <c r="F75" s="1879">
        <f t="shared" si="0"/>
      </c>
      <c r="G75" s="1803"/>
    </row>
    <row r="76" spans="1:7" ht="14.25">
      <c r="A76" s="454"/>
      <c r="B76" s="455"/>
      <c r="C76" s="455" t="s">
        <v>993</v>
      </c>
      <c r="D76" s="455"/>
      <c r="E76" s="507"/>
      <c r="F76" s="1879">
        <f t="shared" si="0"/>
      </c>
      <c r="G76" s="1803"/>
    </row>
    <row r="77" spans="1:7" ht="14.25">
      <c r="A77" s="454"/>
      <c r="B77" s="455"/>
      <c r="C77" s="455" t="s">
        <v>994</v>
      </c>
      <c r="D77" s="455"/>
      <c r="E77" s="507"/>
      <c r="F77" s="1879">
        <f t="shared" si="0"/>
      </c>
      <c r="G77" s="1803"/>
    </row>
    <row r="78" spans="1:7" ht="14.25">
      <c r="A78" s="454"/>
      <c r="B78" s="455"/>
      <c r="C78" s="455" t="s">
        <v>995</v>
      </c>
      <c r="D78" s="455"/>
      <c r="E78" s="507"/>
      <c r="F78" s="1879">
        <f t="shared" si="0"/>
      </c>
      <c r="G78" s="1803"/>
    </row>
    <row r="79" spans="1:7" ht="14.25">
      <c r="A79" s="454"/>
      <c r="B79" s="455"/>
      <c r="C79" s="455" t="s">
        <v>996</v>
      </c>
      <c r="D79" s="455"/>
      <c r="E79" s="507"/>
      <c r="F79" s="1879">
        <f t="shared" si="0"/>
      </c>
      <c r="G79" s="1803"/>
    </row>
    <row r="80" spans="1:7" ht="14.25">
      <c r="A80" s="454"/>
      <c r="B80" s="455"/>
      <c r="C80" s="455" t="s">
        <v>997</v>
      </c>
      <c r="D80" s="455"/>
      <c r="E80" s="507"/>
      <c r="F80" s="1879">
        <f t="shared" si="0"/>
      </c>
      <c r="G80" s="1803"/>
    </row>
    <row r="81" spans="1:7" ht="14.25">
      <c r="A81" s="454"/>
      <c r="B81" s="455"/>
      <c r="C81" s="455" t="s">
        <v>998</v>
      </c>
      <c r="D81" s="455"/>
      <c r="E81" s="507"/>
      <c r="F81" s="1879">
        <f t="shared" si="0"/>
      </c>
      <c r="G81" s="1803"/>
    </row>
    <row r="82" spans="1:7" ht="14.25">
      <c r="A82" s="454"/>
      <c r="B82" s="455"/>
      <c r="C82" s="455" t="s">
        <v>999</v>
      </c>
      <c r="D82" s="455"/>
      <c r="E82" s="507"/>
      <c r="F82" s="1879">
        <f t="shared" si="0"/>
      </c>
      <c r="G82" s="1803"/>
    </row>
    <row r="83" spans="1:7" ht="14.25">
      <c r="A83" s="454"/>
      <c r="B83" s="455"/>
      <c r="C83" s="455" t="s">
        <v>367</v>
      </c>
      <c r="D83" s="455"/>
      <c r="E83" s="507"/>
      <c r="F83" s="1879">
        <f t="shared" si="0"/>
      </c>
      <c r="G83" s="1803"/>
    </row>
    <row r="84" spans="1:7" ht="12.75">
      <c r="A84" s="454"/>
      <c r="B84" s="455"/>
      <c r="C84" s="2612"/>
      <c r="D84" s="2612"/>
      <c r="E84" s="2612"/>
      <c r="F84" s="2612"/>
      <c r="G84" s="496"/>
    </row>
    <row r="85" spans="1:7" ht="12.75">
      <c r="A85" s="454"/>
      <c r="B85" s="455"/>
      <c r="C85" s="2612"/>
      <c r="D85" s="2612"/>
      <c r="E85" s="2612"/>
      <c r="F85" s="2612"/>
      <c r="G85" s="496"/>
    </row>
    <row r="86" spans="1:7" ht="12.75">
      <c r="A86" s="454"/>
      <c r="B86" s="455"/>
      <c r="C86" s="2612"/>
      <c r="D86" s="2612"/>
      <c r="E86" s="2612"/>
      <c r="F86" s="2612"/>
      <c r="G86" s="496"/>
    </row>
    <row r="87" spans="1:7" ht="12.75">
      <c r="A87" s="454"/>
      <c r="B87" s="455" t="s">
        <v>239</v>
      </c>
      <c r="C87" s="455"/>
      <c r="D87" s="455"/>
      <c r="E87" s="455"/>
      <c r="F87" s="455"/>
      <c r="G87" s="496"/>
    </row>
    <row r="88" spans="1:7" ht="12.75">
      <c r="A88" s="454"/>
      <c r="B88" s="526" t="s">
        <v>368</v>
      </c>
      <c r="C88" s="455" t="s">
        <v>240</v>
      </c>
      <c r="D88" s="455"/>
      <c r="E88" s="455"/>
      <c r="F88" s="1879">
        <f aca="true" t="shared" si="1" ref="F88:F93">IF(OR(G88="non fait",G88="non vérifié"),"ANOMALIE","")</f>
      </c>
      <c r="G88" s="1803"/>
    </row>
    <row r="89" spans="1:7" ht="12.75">
      <c r="A89" s="454"/>
      <c r="B89" s="526" t="s">
        <v>369</v>
      </c>
      <c r="C89" s="455" t="s">
        <v>241</v>
      </c>
      <c r="D89" s="455"/>
      <c r="E89" s="455"/>
      <c r="F89" s="1879">
        <f t="shared" si="1"/>
      </c>
      <c r="G89" s="1803"/>
    </row>
    <row r="90" spans="1:7" ht="12.75">
      <c r="A90" s="454"/>
      <c r="B90" s="526" t="s">
        <v>370</v>
      </c>
      <c r="C90" s="455" t="s">
        <v>1000</v>
      </c>
      <c r="D90" s="455"/>
      <c r="E90" s="455"/>
      <c r="F90" s="1879">
        <f t="shared" si="1"/>
      </c>
      <c r="G90" s="1803"/>
    </row>
    <row r="91" spans="1:7" ht="12.75">
      <c r="A91" s="454"/>
      <c r="B91" s="527" t="s">
        <v>371</v>
      </c>
      <c r="C91" s="455" t="s">
        <v>1001</v>
      </c>
      <c r="D91" s="455"/>
      <c r="E91" s="455"/>
      <c r="F91" s="1879">
        <f t="shared" si="1"/>
      </c>
      <c r="G91" s="1803"/>
    </row>
    <row r="92" spans="1:7" ht="12.75">
      <c r="A92" s="454"/>
      <c r="B92" s="527" t="s">
        <v>372</v>
      </c>
      <c r="C92" s="464" t="s">
        <v>743</v>
      </c>
      <c r="D92" s="455"/>
      <c r="E92" s="455"/>
      <c r="F92" s="1879">
        <f t="shared" si="1"/>
      </c>
      <c r="G92" s="1803"/>
    </row>
    <row r="93" spans="1:7" ht="12.75">
      <c r="A93" s="454"/>
      <c r="B93" s="527" t="s">
        <v>665</v>
      </c>
      <c r="C93" s="464" t="s">
        <v>666</v>
      </c>
      <c r="D93" s="455"/>
      <c r="E93" s="455"/>
      <c r="F93" s="1879">
        <f t="shared" si="1"/>
      </c>
      <c r="G93" s="1803"/>
    </row>
    <row r="94" spans="1:7" ht="12.75">
      <c r="A94" s="454"/>
      <c r="B94" s="455"/>
      <c r="C94" s="464"/>
      <c r="D94" s="455"/>
      <c r="E94" s="455"/>
      <c r="F94" s="455"/>
      <c r="G94" s="496"/>
    </row>
    <row r="95" spans="1:7" ht="12.75">
      <c r="A95" s="454"/>
      <c r="B95" s="528" t="s">
        <v>667</v>
      </c>
      <c r="C95" s="455"/>
      <c r="D95" s="455"/>
      <c r="E95" s="455"/>
      <c r="F95" s="455"/>
      <c r="G95" s="1803"/>
    </row>
    <row r="96" spans="1:7" ht="12.75">
      <c r="A96" s="454"/>
      <c r="B96" s="517">
        <f>IF(G95="oui","COURRIER OBLIGATOIRE - PREPARER UN PROJET","")</f>
      </c>
      <c r="C96" s="517"/>
      <c r="D96" s="517"/>
      <c r="E96" s="455"/>
      <c r="F96" s="455"/>
      <c r="G96" s="496"/>
    </row>
    <row r="97" spans="1:7" ht="12.75">
      <c r="A97" s="529"/>
      <c r="B97" s="517">
        <f>IF(B96="","","Mettre à jour la fiche A1 - 5°)")</f>
      </c>
      <c r="C97" s="455"/>
      <c r="D97" s="455"/>
      <c r="E97" s="455"/>
      <c r="F97" s="455"/>
      <c r="G97" s="496"/>
    </row>
    <row r="98" spans="1:7" ht="13.5" thickBot="1">
      <c r="A98" s="529"/>
      <c r="B98" s="455"/>
      <c r="C98" s="455"/>
      <c r="D98" s="455"/>
      <c r="E98" s="455"/>
      <c r="F98" s="455"/>
      <c r="G98" s="496"/>
    </row>
    <row r="99" spans="1:7" ht="16.5" thickBot="1">
      <c r="A99" s="519" t="s">
        <v>291</v>
      </c>
      <c r="B99" s="530"/>
      <c r="C99" s="521"/>
      <c r="D99" s="455"/>
      <c r="E99" s="455"/>
      <c r="F99" s="455"/>
      <c r="G99" s="496"/>
    </row>
    <row r="100" spans="1:7" ht="12.75">
      <c r="A100" s="529"/>
      <c r="B100" s="455"/>
      <c r="C100" s="455"/>
      <c r="D100" s="455"/>
      <c r="E100" s="455"/>
      <c r="F100" s="455"/>
      <c r="G100" s="496"/>
    </row>
    <row r="101" spans="1:7" ht="12.75">
      <c r="A101" s="529"/>
      <c r="B101" s="455" t="s">
        <v>292</v>
      </c>
      <c r="C101" s="455"/>
      <c r="D101" s="455"/>
      <c r="E101" s="455"/>
      <c r="F101" s="455"/>
      <c r="G101" s="496"/>
    </row>
    <row r="102" spans="1:7" ht="12.75">
      <c r="A102" s="529"/>
      <c r="B102" s="499" t="s">
        <v>297</v>
      </c>
      <c r="C102" s="455" t="s">
        <v>293</v>
      </c>
      <c r="D102" s="455"/>
      <c r="E102" s="455"/>
      <c r="F102" s="455"/>
      <c r="G102" s="1803"/>
    </row>
    <row r="103" spans="1:7" ht="12.75">
      <c r="A103" s="529"/>
      <c r="B103" s="499" t="s">
        <v>297</v>
      </c>
      <c r="C103" s="455" t="s">
        <v>294</v>
      </c>
      <c r="D103" s="455"/>
      <c r="E103" s="455"/>
      <c r="F103" s="455"/>
      <c r="G103" s="1803"/>
    </row>
    <row r="104" spans="1:7" ht="12.75">
      <c r="A104" s="529"/>
      <c r="B104" s="499" t="s">
        <v>297</v>
      </c>
      <c r="C104" s="455" t="s">
        <v>295</v>
      </c>
      <c r="D104" s="455"/>
      <c r="E104" s="455"/>
      <c r="F104" s="455"/>
      <c r="G104" s="496"/>
    </row>
    <row r="105" spans="1:7" ht="12.75">
      <c r="A105" s="529"/>
      <c r="B105" s="455"/>
      <c r="C105" s="455" t="s">
        <v>296</v>
      </c>
      <c r="D105" s="455"/>
      <c r="E105" s="455"/>
      <c r="F105" s="455"/>
      <c r="G105" s="1803"/>
    </row>
    <row r="106" spans="1:7" ht="12.75">
      <c r="A106" s="529"/>
      <c r="B106" s="499" t="s">
        <v>297</v>
      </c>
      <c r="C106" s="455" t="s">
        <v>705</v>
      </c>
      <c r="D106" s="455"/>
      <c r="E106" s="455"/>
      <c r="F106" s="455"/>
      <c r="G106" s="1803"/>
    </row>
    <row r="107" spans="1:7" ht="12.75">
      <c r="A107" s="529"/>
      <c r="B107" s="499" t="s">
        <v>297</v>
      </c>
      <c r="C107" s="455" t="s">
        <v>597</v>
      </c>
      <c r="D107" s="455"/>
      <c r="E107" s="455"/>
      <c r="F107" s="455"/>
      <c r="G107" s="1803"/>
    </row>
    <row r="108" spans="1:7" ht="12.75">
      <c r="A108" s="529"/>
      <c r="B108" s="499" t="s">
        <v>297</v>
      </c>
      <c r="C108" s="455" t="s">
        <v>598</v>
      </c>
      <c r="D108" s="455"/>
      <c r="E108" s="455"/>
      <c r="F108" s="455"/>
      <c r="G108" s="1803"/>
    </row>
    <row r="109" spans="1:7" ht="15">
      <c r="A109" s="2175">
        <f>IF(OR(G102="non fait",G103="non fait",G105="non fait",G106="non fait",G107="non fait",G108="non fait"),"CES 6 POINTS DOIVENT OBLIGATOIREMENT ÊTRE FAITS !!!","")</f>
      </c>
      <c r="B109" s="2602"/>
      <c r="C109" s="2602"/>
      <c r="D109" s="2602"/>
      <c r="E109" s="2602"/>
      <c r="F109" s="2602"/>
      <c r="G109" s="2603"/>
    </row>
    <row r="110" spans="1:7" ht="13.5" thickBot="1">
      <c r="A110" s="529"/>
      <c r="B110" s="455"/>
      <c r="C110" s="455"/>
      <c r="D110" s="455"/>
      <c r="E110" s="455"/>
      <c r="F110" s="455"/>
      <c r="G110" s="496"/>
    </row>
    <row r="111" spans="1:7" ht="16.5" thickBot="1">
      <c r="A111" s="519" t="s">
        <v>654</v>
      </c>
      <c r="B111" s="530"/>
      <c r="C111" s="521"/>
      <c r="D111" s="455"/>
      <c r="E111" s="455"/>
      <c r="F111" s="455"/>
      <c r="G111" s="496"/>
    </row>
    <row r="112" spans="1:7" ht="12.75">
      <c r="A112" s="529"/>
      <c r="B112" s="455"/>
      <c r="C112" s="455"/>
      <c r="D112" s="455"/>
      <c r="E112" s="455"/>
      <c r="F112" s="455"/>
      <c r="G112" s="496"/>
    </row>
    <row r="113" spans="1:7" ht="12.75">
      <c r="A113" s="529"/>
      <c r="B113" s="514" t="s">
        <v>655</v>
      </c>
      <c r="C113" s="455"/>
      <c r="D113" s="455"/>
      <c r="E113" s="455"/>
      <c r="F113" s="455"/>
      <c r="G113" s="1803"/>
    </row>
    <row r="114" spans="1:7" ht="14.25">
      <c r="A114" s="529"/>
      <c r="B114" s="2143">
        <f>IF(G113="non","création obligatoire ","")</f>
      </c>
      <c r="C114" s="2143"/>
      <c r="D114" s="2143"/>
      <c r="E114" s="2143"/>
      <c r="F114" s="1879">
        <f>IF(G113="non","ANOMALIE","")</f>
      </c>
      <c r="G114" s="496"/>
    </row>
    <row r="115" spans="1:7" ht="13.5" thickBot="1">
      <c r="A115" s="454"/>
      <c r="B115" s="455"/>
      <c r="C115" s="455"/>
      <c r="D115" s="455"/>
      <c r="E115" s="455"/>
      <c r="F115" s="455"/>
      <c r="G115" s="496"/>
    </row>
    <row r="116" spans="1:7" ht="16.5" thickBot="1">
      <c r="A116" s="519" t="s">
        <v>1002</v>
      </c>
      <c r="B116" s="530"/>
      <c r="C116" s="521"/>
      <c r="D116" s="455"/>
      <c r="E116" s="455"/>
      <c r="F116" s="455"/>
      <c r="G116" s="496"/>
    </row>
    <row r="117" spans="1:7" ht="12.75">
      <c r="A117" s="454"/>
      <c r="B117" s="455"/>
      <c r="C117" s="455"/>
      <c r="D117" s="455"/>
      <c r="E117" s="455"/>
      <c r="F117" s="455"/>
      <c r="G117" s="496"/>
    </row>
    <row r="118" spans="1:7" ht="15">
      <c r="A118" s="454"/>
      <c r="B118" s="455" t="s">
        <v>373</v>
      </c>
      <c r="C118" s="455"/>
      <c r="D118" s="455"/>
      <c r="E118" s="455"/>
      <c r="F118" s="455"/>
      <c r="G118" s="496"/>
    </row>
    <row r="119" spans="1:7" ht="12.75">
      <c r="A119" s="531"/>
      <c r="B119" s="455" t="s">
        <v>374</v>
      </c>
      <c r="C119" s="455"/>
      <c r="D119" s="455"/>
      <c r="E119" s="455"/>
      <c r="F119" s="455"/>
      <c r="G119" s="1803"/>
    </row>
    <row r="120" spans="1:7" ht="12.75">
      <c r="A120" s="531"/>
      <c r="B120" s="455"/>
      <c r="C120" s="455"/>
      <c r="D120" s="455"/>
      <c r="E120" s="455"/>
      <c r="F120" s="455"/>
      <c r="G120" s="496"/>
    </row>
    <row r="121" spans="1:7" ht="12.75">
      <c r="A121" s="531"/>
      <c r="B121" s="517">
        <f>IF(OR(G95="oui",G119="oui"),"COURRIER OBLIGATOIRE - PREPARER UN PROJET","")</f>
      </c>
      <c r="C121" s="517"/>
      <c r="D121" s="517"/>
      <c r="E121" s="455"/>
      <c r="F121" s="2617" t="s">
        <v>746</v>
      </c>
      <c r="G121" s="2618"/>
    </row>
    <row r="122" spans="1:7" ht="15.75">
      <c r="A122" s="2613" t="s">
        <v>744</v>
      </c>
      <c r="B122" s="2614"/>
      <c r="C122" s="2614"/>
      <c r="D122" s="1934">
        <f>G3</f>
        <v>0</v>
      </c>
      <c r="E122" s="455" t="s">
        <v>745</v>
      </c>
      <c r="F122" s="2615"/>
      <c r="G122" s="2616"/>
    </row>
    <row r="123" spans="1:7" ht="12.75">
      <c r="A123" s="531"/>
      <c r="B123" s="455"/>
      <c r="C123" s="455"/>
      <c r="D123" s="455"/>
      <c r="E123" s="455"/>
      <c r="F123" s="455"/>
      <c r="G123" s="496"/>
    </row>
    <row r="124" spans="1:7" ht="15">
      <c r="A124" s="2175" t="str">
        <f>IF(OR(G74="",G75="",G76="",G77="",G78="",G79="",G80="",G81="",G82="",G83="",G88="",G89="",G90="",G91="",G92="",G93="",G95="",G102="",G103="",G105="",G106="",G107="",G108="",G113="",G119="",F122=""),"Il manque des réponses (ou une date) sur cette feuille !!!","")</f>
        <v>Il manque des réponses (ou une date) sur cette feuille !!!</v>
      </c>
      <c r="B124" s="2602"/>
      <c r="C124" s="2602"/>
      <c r="D124" s="2602"/>
      <c r="E124" s="2602"/>
      <c r="F124" s="2602"/>
      <c r="G124" s="2603"/>
    </row>
    <row r="125" spans="1:7" ht="13.5" thickBot="1">
      <c r="A125" s="2122"/>
      <c r="B125" s="532"/>
      <c r="C125" s="532"/>
      <c r="D125" s="532"/>
      <c r="E125" s="532"/>
      <c r="F125" s="532"/>
      <c r="G125" s="533"/>
    </row>
    <row r="126" spans="1:7" ht="13.5" thickBot="1">
      <c r="A126" s="1429"/>
      <c r="B126" s="1463"/>
      <c r="C126" s="1463"/>
      <c r="D126" s="1463"/>
      <c r="E126" s="1463"/>
      <c r="F126" s="1463"/>
      <c r="G126" s="1952"/>
    </row>
    <row r="127" spans="1:7" ht="16.5" thickBot="1">
      <c r="A127" s="2599" t="s">
        <v>713</v>
      </c>
      <c r="B127" s="2600"/>
      <c r="C127" s="2600"/>
      <c r="D127" s="2600"/>
      <c r="E127" s="2600"/>
      <c r="F127" s="2600"/>
      <c r="G127" s="2601"/>
    </row>
    <row r="128" spans="1:7" ht="13.5" thickBot="1">
      <c r="A128" s="1446"/>
      <c r="B128" s="577"/>
      <c r="C128" s="577"/>
      <c r="D128" s="577"/>
      <c r="E128" s="577"/>
      <c r="F128" s="577"/>
      <c r="G128" s="1953"/>
    </row>
    <row r="129" spans="1:7" ht="17.25" thickBot="1" thickTop="1">
      <c r="A129" s="508" t="s">
        <v>290</v>
      </c>
      <c r="B129" s="509"/>
      <c r="C129" s="510"/>
      <c r="D129" s="1954" t="s">
        <v>338</v>
      </c>
      <c r="E129" s="577"/>
      <c r="F129" s="577"/>
      <c r="G129" s="1953"/>
    </row>
    <row r="130" spans="1:7" ht="16.5" customHeight="1" thickTop="1">
      <c r="A130" s="2593"/>
      <c r="B130" s="2594"/>
      <c r="C130" s="2594"/>
      <c r="D130" s="2594"/>
      <c r="E130" s="2594"/>
      <c r="F130" s="2594"/>
      <c r="G130" s="2595"/>
    </row>
    <row r="131" spans="1:7" ht="15.75" customHeight="1">
      <c r="A131" s="2593"/>
      <c r="B131" s="2594"/>
      <c r="C131" s="2594"/>
      <c r="D131" s="2594"/>
      <c r="E131" s="2594"/>
      <c r="F131" s="2594"/>
      <c r="G131" s="2595"/>
    </row>
    <row r="132" spans="1:7" ht="15.75" customHeight="1">
      <c r="A132" s="2593"/>
      <c r="B132" s="2594"/>
      <c r="C132" s="2594"/>
      <c r="D132" s="2594"/>
      <c r="E132" s="2594"/>
      <c r="F132" s="2594"/>
      <c r="G132" s="2595"/>
    </row>
    <row r="133" spans="1:7" ht="15.75" customHeight="1">
      <c r="A133" s="2593"/>
      <c r="B133" s="2594"/>
      <c r="C133" s="2594"/>
      <c r="D133" s="2594"/>
      <c r="E133" s="2594"/>
      <c r="F133" s="2594"/>
      <c r="G133" s="2595"/>
    </row>
    <row r="134" spans="1:7" ht="15.75" customHeight="1">
      <c r="A134" s="2593"/>
      <c r="B134" s="2594"/>
      <c r="C134" s="2594"/>
      <c r="D134" s="2594"/>
      <c r="E134" s="2594"/>
      <c r="F134" s="2594"/>
      <c r="G134" s="2595"/>
    </row>
    <row r="135" spans="1:7" ht="12.75">
      <c r="A135" s="2593"/>
      <c r="B135" s="2594"/>
      <c r="C135" s="2594"/>
      <c r="D135" s="2594"/>
      <c r="E135" s="2594"/>
      <c r="F135" s="2594"/>
      <c r="G135" s="2595"/>
    </row>
    <row r="136" spans="1:7" ht="12.75">
      <c r="A136" s="2593"/>
      <c r="B136" s="2594"/>
      <c r="C136" s="2594"/>
      <c r="D136" s="2594"/>
      <c r="E136" s="2594"/>
      <c r="F136" s="2594"/>
      <c r="G136" s="2595"/>
    </row>
    <row r="137" spans="1:7" ht="12.75">
      <c r="A137" s="2593"/>
      <c r="B137" s="2594"/>
      <c r="C137" s="2594"/>
      <c r="D137" s="2594"/>
      <c r="E137" s="2594"/>
      <c r="F137" s="2594"/>
      <c r="G137" s="2595"/>
    </row>
    <row r="138" spans="1:7" ht="13.5" thickBot="1">
      <c r="A138" s="2593"/>
      <c r="B138" s="2594"/>
      <c r="C138" s="2594"/>
      <c r="D138" s="2594"/>
      <c r="E138" s="2594"/>
      <c r="F138" s="2594"/>
      <c r="G138" s="2595"/>
    </row>
    <row r="139" spans="1:7" ht="16.5" thickBot="1">
      <c r="A139" s="519" t="s">
        <v>902</v>
      </c>
      <c r="B139" s="520"/>
      <c r="C139" s="521"/>
      <c r="D139" s="1954" t="s">
        <v>338</v>
      </c>
      <c r="E139" s="5"/>
      <c r="F139" s="5"/>
      <c r="G139" s="1955"/>
    </row>
    <row r="140" spans="1:7" ht="12.75">
      <c r="A140" s="2593"/>
      <c r="B140" s="2594"/>
      <c r="C140" s="2594"/>
      <c r="D140" s="2594"/>
      <c r="E140" s="2594"/>
      <c r="F140" s="2594"/>
      <c r="G140" s="2595"/>
    </row>
    <row r="141" spans="1:7" ht="12.75">
      <c r="A141" s="2593"/>
      <c r="B141" s="2594"/>
      <c r="C141" s="2594"/>
      <c r="D141" s="2594"/>
      <c r="E141" s="2594"/>
      <c r="F141" s="2594"/>
      <c r="G141" s="2595"/>
    </row>
    <row r="142" spans="1:7" ht="12.75">
      <c r="A142" s="2593"/>
      <c r="B142" s="2594"/>
      <c r="C142" s="2594"/>
      <c r="D142" s="2594"/>
      <c r="E142" s="2594"/>
      <c r="F142" s="2594"/>
      <c r="G142" s="2595"/>
    </row>
    <row r="143" spans="1:7" ht="12.75">
      <c r="A143" s="2593"/>
      <c r="B143" s="2594"/>
      <c r="C143" s="2594"/>
      <c r="D143" s="2594"/>
      <c r="E143" s="2594"/>
      <c r="F143" s="2594"/>
      <c r="G143" s="2595"/>
    </row>
    <row r="144" spans="1:7" ht="12.75">
      <c r="A144" s="2593"/>
      <c r="B144" s="2594"/>
      <c r="C144" s="2594"/>
      <c r="D144" s="2594"/>
      <c r="E144" s="2594"/>
      <c r="F144" s="2594"/>
      <c r="G144" s="2595"/>
    </row>
    <row r="145" spans="1:7" ht="12.75">
      <c r="A145" s="2593"/>
      <c r="B145" s="2594"/>
      <c r="C145" s="2594"/>
      <c r="D145" s="2594"/>
      <c r="E145" s="2594"/>
      <c r="F145" s="2594"/>
      <c r="G145" s="2595"/>
    </row>
    <row r="146" spans="1:7" ht="12.75">
      <c r="A146" s="2593"/>
      <c r="B146" s="2594"/>
      <c r="C146" s="2594"/>
      <c r="D146" s="2594"/>
      <c r="E146" s="2594"/>
      <c r="F146" s="2594"/>
      <c r="G146" s="2595"/>
    </row>
    <row r="147" spans="1:7" ht="12.75">
      <c r="A147" s="2593"/>
      <c r="B147" s="2594"/>
      <c r="C147" s="2594"/>
      <c r="D147" s="2594"/>
      <c r="E147" s="2594"/>
      <c r="F147" s="2594"/>
      <c r="G147" s="2595"/>
    </row>
    <row r="148" spans="1:7" ht="13.5" thickBot="1">
      <c r="A148" s="2593"/>
      <c r="B148" s="2594"/>
      <c r="C148" s="2594"/>
      <c r="D148" s="2594"/>
      <c r="E148" s="2594"/>
      <c r="F148" s="2594"/>
      <c r="G148" s="2595"/>
    </row>
    <row r="149" spans="1:7" ht="16.5" thickBot="1">
      <c r="A149" s="522" t="s">
        <v>989</v>
      </c>
      <c r="B149" s="523"/>
      <c r="C149" s="521"/>
      <c r="D149" s="1954" t="s">
        <v>338</v>
      </c>
      <c r="E149" s="5"/>
      <c r="F149" s="5"/>
      <c r="G149" s="1955"/>
    </row>
    <row r="150" spans="1:7" ht="12.75">
      <c r="A150" s="2593"/>
      <c r="B150" s="2594"/>
      <c r="C150" s="2594"/>
      <c r="D150" s="2594"/>
      <c r="E150" s="2594"/>
      <c r="F150" s="2594"/>
      <c r="G150" s="2595"/>
    </row>
    <row r="151" spans="1:7" ht="12.75">
      <c r="A151" s="2593"/>
      <c r="B151" s="2594"/>
      <c r="C151" s="2594"/>
      <c r="D151" s="2594"/>
      <c r="E151" s="2594"/>
      <c r="F151" s="2594"/>
      <c r="G151" s="2595"/>
    </row>
    <row r="152" spans="1:7" ht="12.75">
      <c r="A152" s="2593"/>
      <c r="B152" s="2594"/>
      <c r="C152" s="2594"/>
      <c r="D152" s="2594"/>
      <c r="E152" s="2594"/>
      <c r="F152" s="2594"/>
      <c r="G152" s="2595"/>
    </row>
    <row r="153" spans="1:7" ht="12.75">
      <c r="A153" s="2593"/>
      <c r="B153" s="2594"/>
      <c r="C153" s="2594"/>
      <c r="D153" s="2594"/>
      <c r="E153" s="2594"/>
      <c r="F153" s="2594"/>
      <c r="G153" s="2595"/>
    </row>
    <row r="154" spans="1:7" ht="12.75">
      <c r="A154" s="2593"/>
      <c r="B154" s="2594"/>
      <c r="C154" s="2594"/>
      <c r="D154" s="2594"/>
      <c r="E154" s="2594"/>
      <c r="F154" s="2594"/>
      <c r="G154" s="2595"/>
    </row>
    <row r="155" spans="1:7" ht="12.75">
      <c r="A155" s="2593"/>
      <c r="B155" s="2594"/>
      <c r="C155" s="2594"/>
      <c r="D155" s="2594"/>
      <c r="E155" s="2594"/>
      <c r="F155" s="2594"/>
      <c r="G155" s="2595"/>
    </row>
    <row r="156" spans="1:7" ht="12.75">
      <c r="A156" s="2593"/>
      <c r="B156" s="2594"/>
      <c r="C156" s="2594"/>
      <c r="D156" s="2594"/>
      <c r="E156" s="2594"/>
      <c r="F156" s="2594"/>
      <c r="G156" s="2595"/>
    </row>
    <row r="157" spans="1:7" ht="12.75">
      <c r="A157" s="2593"/>
      <c r="B157" s="2594"/>
      <c r="C157" s="2594"/>
      <c r="D157" s="2594"/>
      <c r="E157" s="2594"/>
      <c r="F157" s="2594"/>
      <c r="G157" s="2595"/>
    </row>
    <row r="158" spans="1:7" ht="13.5" thickBot="1">
      <c r="A158" s="2593"/>
      <c r="B158" s="2594"/>
      <c r="C158" s="2594"/>
      <c r="D158" s="2594"/>
      <c r="E158" s="2594"/>
      <c r="F158" s="2594"/>
      <c r="G158" s="2595"/>
    </row>
    <row r="159" spans="1:7" ht="16.5" thickBot="1">
      <c r="A159" s="519" t="s">
        <v>291</v>
      </c>
      <c r="B159" s="530"/>
      <c r="C159" s="521"/>
      <c r="D159" s="1954" t="s">
        <v>338</v>
      </c>
      <c r="E159" s="5"/>
      <c r="F159" s="5"/>
      <c r="G159" s="1955"/>
    </row>
    <row r="160" spans="1:7" ht="12.75">
      <c r="A160" s="2593"/>
      <c r="B160" s="2594"/>
      <c r="C160" s="2594"/>
      <c r="D160" s="2594"/>
      <c r="E160" s="2594"/>
      <c r="F160" s="2594"/>
      <c r="G160" s="2595"/>
    </row>
    <row r="161" spans="1:7" ht="12.75">
      <c r="A161" s="2593"/>
      <c r="B161" s="2594"/>
      <c r="C161" s="2594"/>
      <c r="D161" s="2594"/>
      <c r="E161" s="2594"/>
      <c r="F161" s="2594"/>
      <c r="G161" s="2595"/>
    </row>
    <row r="162" spans="1:7" ht="12.75">
      <c r="A162" s="2593"/>
      <c r="B162" s="2594"/>
      <c r="C162" s="2594"/>
      <c r="D162" s="2594"/>
      <c r="E162" s="2594"/>
      <c r="F162" s="2594"/>
      <c r="G162" s="2595"/>
    </row>
    <row r="163" spans="1:7" ht="12.75">
      <c r="A163" s="2593"/>
      <c r="B163" s="2594"/>
      <c r="C163" s="2594"/>
      <c r="D163" s="2594"/>
      <c r="E163" s="2594"/>
      <c r="F163" s="2594"/>
      <c r="G163" s="2595"/>
    </row>
    <row r="164" spans="1:7" ht="12.75">
      <c r="A164" s="2593"/>
      <c r="B164" s="2594"/>
      <c r="C164" s="2594"/>
      <c r="D164" s="2594"/>
      <c r="E164" s="2594"/>
      <c r="F164" s="2594"/>
      <c r="G164" s="2595"/>
    </row>
    <row r="165" spans="1:7" ht="12.75">
      <c r="A165" s="2593"/>
      <c r="B165" s="2594"/>
      <c r="C165" s="2594"/>
      <c r="D165" s="2594"/>
      <c r="E165" s="2594"/>
      <c r="F165" s="2594"/>
      <c r="G165" s="2595"/>
    </row>
    <row r="166" spans="1:7" ht="12.75">
      <c r="A166" s="2593"/>
      <c r="B166" s="2594"/>
      <c r="C166" s="2594"/>
      <c r="D166" s="2594"/>
      <c r="E166" s="2594"/>
      <c r="F166" s="2594"/>
      <c r="G166" s="2595"/>
    </row>
    <row r="167" spans="1:7" ht="12.75">
      <c r="A167" s="2593"/>
      <c r="B167" s="2594"/>
      <c r="C167" s="2594"/>
      <c r="D167" s="2594"/>
      <c r="E167" s="2594"/>
      <c r="F167" s="2594"/>
      <c r="G167" s="2595"/>
    </row>
    <row r="168" spans="1:7" ht="13.5" thickBot="1">
      <c r="A168" s="2593"/>
      <c r="B168" s="2594"/>
      <c r="C168" s="2594"/>
      <c r="D168" s="2594"/>
      <c r="E168" s="2594"/>
      <c r="F168" s="2594"/>
      <c r="G168" s="2595"/>
    </row>
    <row r="169" spans="1:7" ht="16.5" thickBot="1">
      <c r="A169" s="519" t="s">
        <v>654</v>
      </c>
      <c r="B169" s="530"/>
      <c r="C169" s="521"/>
      <c r="D169" s="1954" t="s">
        <v>338</v>
      </c>
      <c r="E169" s="5"/>
      <c r="F169" s="5"/>
      <c r="G169" s="1955"/>
    </row>
    <row r="170" spans="1:7" ht="12.75">
      <c r="A170" s="2593"/>
      <c r="B170" s="2594"/>
      <c r="C170" s="2594"/>
      <c r="D170" s="2594"/>
      <c r="E170" s="2594"/>
      <c r="F170" s="2594"/>
      <c r="G170" s="2595"/>
    </row>
    <row r="171" spans="1:7" ht="12.75">
      <c r="A171" s="2593"/>
      <c r="B171" s="2594"/>
      <c r="C171" s="2594"/>
      <c r="D171" s="2594"/>
      <c r="E171" s="2594"/>
      <c r="F171" s="2594"/>
      <c r="G171" s="2595"/>
    </row>
    <row r="172" spans="1:7" ht="12.75">
      <c r="A172" s="2593"/>
      <c r="B172" s="2594"/>
      <c r="C172" s="2594"/>
      <c r="D172" s="2594"/>
      <c r="E172" s="2594"/>
      <c r="F172" s="2594"/>
      <c r="G172" s="2595"/>
    </row>
    <row r="173" spans="1:7" ht="12.75">
      <c r="A173" s="2593"/>
      <c r="B173" s="2594"/>
      <c r="C173" s="2594"/>
      <c r="D173" s="2594"/>
      <c r="E173" s="2594"/>
      <c r="F173" s="2594"/>
      <c r="G173" s="2595"/>
    </row>
    <row r="174" spans="1:7" ht="12.75">
      <c r="A174" s="2593"/>
      <c r="B174" s="2594"/>
      <c r="C174" s="2594"/>
      <c r="D174" s="2594"/>
      <c r="E174" s="2594"/>
      <c r="F174" s="2594"/>
      <c r="G174" s="2595"/>
    </row>
    <row r="175" spans="1:7" ht="12.75">
      <c r="A175" s="2593"/>
      <c r="B175" s="2594"/>
      <c r="C175" s="2594"/>
      <c r="D175" s="2594"/>
      <c r="E175" s="2594"/>
      <c r="F175" s="2594"/>
      <c r="G175" s="2595"/>
    </row>
    <row r="176" spans="1:7" ht="12.75">
      <c r="A176" s="2593"/>
      <c r="B176" s="2594"/>
      <c r="C176" s="2594"/>
      <c r="D176" s="2594"/>
      <c r="E176" s="2594"/>
      <c r="F176" s="2594"/>
      <c r="G176" s="2595"/>
    </row>
    <row r="177" spans="1:7" ht="12.75">
      <c r="A177" s="2593"/>
      <c r="B177" s="2594"/>
      <c r="C177" s="2594"/>
      <c r="D177" s="2594"/>
      <c r="E177" s="2594"/>
      <c r="F177" s="2594"/>
      <c r="G177" s="2595"/>
    </row>
    <row r="178" spans="1:7" ht="13.5" thickBot="1">
      <c r="A178" s="2593"/>
      <c r="B178" s="2594"/>
      <c r="C178" s="2594"/>
      <c r="D178" s="2594"/>
      <c r="E178" s="2594"/>
      <c r="F178" s="2594"/>
      <c r="G178" s="2595"/>
    </row>
    <row r="179" spans="1:7" ht="16.5" thickBot="1">
      <c r="A179" s="519" t="s">
        <v>1002</v>
      </c>
      <c r="B179" s="530"/>
      <c r="C179" s="521"/>
      <c r="D179" s="1954" t="s">
        <v>338</v>
      </c>
      <c r="E179" s="5"/>
      <c r="F179" s="5"/>
      <c r="G179" s="1955"/>
    </row>
    <row r="180" spans="1:7" ht="12.75">
      <c r="A180" s="2593"/>
      <c r="B180" s="2594"/>
      <c r="C180" s="2594"/>
      <c r="D180" s="2594"/>
      <c r="E180" s="2594"/>
      <c r="F180" s="2594"/>
      <c r="G180" s="2595"/>
    </row>
    <row r="181" spans="1:7" ht="12.75">
      <c r="A181" s="2593"/>
      <c r="B181" s="2594"/>
      <c r="C181" s="2594"/>
      <c r="D181" s="2594"/>
      <c r="E181" s="2594"/>
      <c r="F181" s="2594"/>
      <c r="G181" s="2595"/>
    </row>
    <row r="182" spans="1:7" ht="12.75">
      <c r="A182" s="2593"/>
      <c r="B182" s="2594"/>
      <c r="C182" s="2594"/>
      <c r="D182" s="2594"/>
      <c r="E182" s="2594"/>
      <c r="F182" s="2594"/>
      <c r="G182" s="2595"/>
    </row>
    <row r="183" spans="1:7" ht="12.75">
      <c r="A183" s="2593"/>
      <c r="B183" s="2594"/>
      <c r="C183" s="2594"/>
      <c r="D183" s="2594"/>
      <c r="E183" s="2594"/>
      <c r="F183" s="2594"/>
      <c r="G183" s="2595"/>
    </row>
    <row r="184" spans="1:7" ht="12.75">
      <c r="A184" s="2593"/>
      <c r="B184" s="2594"/>
      <c r="C184" s="2594"/>
      <c r="D184" s="2594"/>
      <c r="E184" s="2594"/>
      <c r="F184" s="2594"/>
      <c r="G184" s="2595"/>
    </row>
    <row r="185" spans="1:7" ht="12.75">
      <c r="A185" s="2593"/>
      <c r="B185" s="2594"/>
      <c r="C185" s="2594"/>
      <c r="D185" s="2594"/>
      <c r="E185" s="2594"/>
      <c r="F185" s="2594"/>
      <c r="G185" s="2595"/>
    </row>
    <row r="186" spans="1:7" ht="12.75">
      <c r="A186" s="2593"/>
      <c r="B186" s="2594"/>
      <c r="C186" s="2594"/>
      <c r="D186" s="2594"/>
      <c r="E186" s="2594"/>
      <c r="F186" s="2594"/>
      <c r="G186" s="2595"/>
    </row>
    <row r="187" spans="1:7" ht="12.75">
      <c r="A187" s="2593"/>
      <c r="B187" s="2594"/>
      <c r="C187" s="2594"/>
      <c r="D187" s="2594"/>
      <c r="E187" s="2594"/>
      <c r="F187" s="2594"/>
      <c r="G187" s="2595"/>
    </row>
    <row r="188" spans="1:7" ht="13.5" thickBot="1">
      <c r="A188" s="2596"/>
      <c r="B188" s="2597"/>
      <c r="C188" s="2597"/>
      <c r="D188" s="2597"/>
      <c r="E188" s="2597"/>
      <c r="F188" s="2597"/>
      <c r="G188" s="2598"/>
    </row>
  </sheetData>
  <sheetProtection password="E2A3" sheet="1" objects="1" scenarios="1"/>
  <mergeCells count="26">
    <mergeCell ref="C84:F84"/>
    <mergeCell ref="D47:F47"/>
    <mergeCell ref="A122:C122"/>
    <mergeCell ref="F122:G122"/>
    <mergeCell ref="F121:G121"/>
    <mergeCell ref="C85:F85"/>
    <mergeCell ref="C86:F86"/>
    <mergeCell ref="B114:E114"/>
    <mergeCell ref="A109:G109"/>
    <mergeCell ref="E3:F3"/>
    <mergeCell ref="E4:F4"/>
    <mergeCell ref="A69:G69"/>
    <mergeCell ref="C43:F43"/>
    <mergeCell ref="A7:G7"/>
    <mergeCell ref="A6:G6"/>
    <mergeCell ref="C40:E40"/>
    <mergeCell ref="B46:C46"/>
    <mergeCell ref="D46:E46"/>
    <mergeCell ref="A170:G178"/>
    <mergeCell ref="A180:G188"/>
    <mergeCell ref="A127:G127"/>
    <mergeCell ref="A130:G138"/>
    <mergeCell ref="A140:G148"/>
    <mergeCell ref="A124:G124"/>
    <mergeCell ref="A150:G158"/>
    <mergeCell ref="A160:G168"/>
  </mergeCells>
  <conditionalFormatting sqref="F63">
    <cfRule type="expression" priority="1" dxfId="0" stopIfTrue="1">
      <formula>$G$62="non"</formula>
    </cfRule>
  </conditionalFormatting>
  <conditionalFormatting sqref="C44:F44">
    <cfRule type="expression" priority="2" dxfId="0" stopIfTrue="1">
      <formula>$G$42="non"</formula>
    </cfRule>
  </conditionalFormatting>
  <conditionalFormatting sqref="C43:F43">
    <cfRule type="expression" priority="3" dxfId="0" stopIfTrue="1">
      <formula>$G$42="non"</formula>
    </cfRule>
  </conditionalFormatting>
  <dataValidations count="5">
    <dataValidation type="list" allowBlank="1" showInputMessage="1" showErrorMessage="1" sqref="G11">
      <formula1>$Q$11:$Q$20</formula1>
    </dataValidation>
    <dataValidation type="list" allowBlank="1" showInputMessage="1" showErrorMessage="1" sqref="G14:G17 G74:G83 G21:G31 G88:G93">
      <formula1>$P$13:$P$16</formula1>
    </dataValidation>
    <dataValidation type="list" allowBlank="1" showInputMessage="1" showErrorMessage="1" sqref="G39 G50 G36 G60 G95 G119 G113">
      <formula1>$P$21:$P$22</formula1>
    </dataValidation>
    <dataValidation type="list" allowBlank="1" showInputMessage="1" showErrorMessage="1" sqref="G45 G33 G37:G38 G42 G59 G62 G65 G54 G51:G52 D179 D139 D149 D159 D169 D129">
      <formula1>$P$21:$P$23</formula1>
    </dataValidation>
    <dataValidation type="list" allowBlank="1" showInputMessage="1" showErrorMessage="1" sqref="G102:G103 G105:G108">
      <formula1>$P$13:$P$14</formula1>
    </dataValidation>
  </dataValidations>
  <printOptions horizontalCentered="1"/>
  <pageMargins left="0.7874015748031497" right="0.7874015748031497" top="0.6" bottom="0.35433070866141736" header="0.31496062992125984" footer="0.2755905511811024"/>
  <pageSetup horizontalDpi="300" verticalDpi="300" orientation="portrait" paperSize="9" scale="79" r:id="rId2"/>
  <headerFooter alignWithMargins="0">
    <oddHeader>&amp;C&amp;"Arial,Gras"&amp;14&amp;A</oddHeader>
    <oddFooter>&amp;C&amp;F</oddFooter>
  </headerFooter>
  <rowBreaks count="2" manualBreakCount="2">
    <brk id="69" max="6" man="1"/>
    <brk id="125" max="6" man="1"/>
  </row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6" customWidth="1"/>
    <col min="2" max="2" width="10.7109375" style="10" customWidth="1"/>
    <col min="3" max="3" width="10.7109375" style="6" customWidth="1"/>
    <col min="4" max="6" width="10.7109375" style="8" customWidth="1"/>
    <col min="7" max="7" width="10.7109375" style="7" customWidth="1"/>
    <col min="8" max="9" width="10.7109375" style="8" customWidth="1"/>
  </cols>
  <sheetData>
    <row r="1" spans="1:9" s="29" customFormat="1" ht="23.25">
      <c r="A1" s="1998"/>
      <c r="B1" s="1999"/>
      <c r="C1" s="1999"/>
      <c r="D1" s="2000"/>
      <c r="E1" s="2000"/>
      <c r="F1" s="2000"/>
      <c r="G1" s="2001"/>
      <c r="H1" s="2001" t="s">
        <v>455</v>
      </c>
      <c r="I1" s="2002"/>
    </row>
    <row r="2" spans="1:9" s="29" customFormat="1" ht="12.75">
      <c r="A2" s="449"/>
      <c r="B2" s="448"/>
      <c r="C2" s="448"/>
      <c r="D2" s="1055"/>
      <c r="E2" s="1055"/>
      <c r="F2" s="1055"/>
      <c r="G2" s="448"/>
      <c r="H2" s="1057" t="s">
        <v>550</v>
      </c>
      <c r="I2" s="1304" t="s">
        <v>551</v>
      </c>
    </row>
    <row r="3" spans="1:9" s="36" customFormat="1" ht="15" customHeight="1">
      <c r="A3" s="2003" t="s">
        <v>913</v>
      </c>
      <c r="B3" s="1056">
        <f>'A1'!$B$6</f>
        <v>0</v>
      </c>
      <c r="C3" s="1056"/>
      <c r="D3" s="1057"/>
      <c r="E3" s="1057"/>
      <c r="F3" s="1057"/>
      <c r="G3" s="1057"/>
      <c r="H3" s="1057" t="s">
        <v>908</v>
      </c>
      <c r="I3" s="2004">
        <f>'A1'!$C$7</f>
        <v>0</v>
      </c>
    </row>
    <row r="4" spans="1:9" s="36" customFormat="1" ht="15" customHeight="1">
      <c r="A4" s="2005" t="s">
        <v>914</v>
      </c>
      <c r="B4" s="1333">
        <f>'A1'!$G$6</f>
        <v>0</v>
      </c>
      <c r="C4" s="1333"/>
      <c r="D4" s="1334"/>
      <c r="E4" s="1334"/>
      <c r="F4" s="1334"/>
      <c r="G4" s="1335"/>
      <c r="H4" s="1336" t="s">
        <v>910</v>
      </c>
      <c r="I4" s="2006">
        <f>'A1'!$C$8</f>
        <v>0</v>
      </c>
    </row>
    <row r="5" spans="1:9" s="103" customFormat="1" ht="20.25" customHeight="1">
      <c r="A5" s="2007" t="s">
        <v>456</v>
      </c>
      <c r="B5" s="1343"/>
      <c r="C5" s="1343"/>
      <c r="D5" s="1343"/>
      <c r="E5" s="1343"/>
      <c r="F5" s="1343"/>
      <c r="G5" s="1343"/>
      <c r="H5" s="1343"/>
      <c r="I5" s="2008"/>
    </row>
    <row r="6" spans="1:9" ht="15">
      <c r="A6" s="1381"/>
      <c r="B6" s="1344"/>
      <c r="C6" s="1345"/>
      <c r="D6" s="1346"/>
      <c r="E6" s="1346"/>
      <c r="F6" s="1346"/>
      <c r="G6" s="1347"/>
      <c r="H6" s="1346"/>
      <c r="I6" s="1376"/>
    </row>
    <row r="7" spans="1:9" ht="15">
      <c r="A7" s="1381"/>
      <c r="B7" s="1344"/>
      <c r="C7" s="1345"/>
      <c r="D7" s="1346"/>
      <c r="E7" s="1346"/>
      <c r="F7" s="1346"/>
      <c r="G7" s="1347"/>
      <c r="H7" s="1346"/>
      <c r="I7" s="1376"/>
    </row>
    <row r="8" spans="1:9" ht="15">
      <c r="A8" s="1381"/>
      <c r="B8" s="1344"/>
      <c r="C8" s="1345"/>
      <c r="D8" s="1346"/>
      <c r="E8" s="1346"/>
      <c r="F8" s="1346"/>
      <c r="G8" s="1347"/>
      <c r="H8" s="1346"/>
      <c r="I8" s="1376"/>
    </row>
    <row r="9" spans="1:9" ht="15">
      <c r="A9" s="1381"/>
      <c r="B9" s="1344"/>
      <c r="C9" s="1345"/>
      <c r="D9" s="1346"/>
      <c r="E9" s="1346"/>
      <c r="F9" s="1346"/>
      <c r="G9" s="1347"/>
      <c r="H9" s="1346"/>
      <c r="I9" s="1376"/>
    </row>
    <row r="10" spans="1:9" ht="15">
      <c r="A10" s="1381"/>
      <c r="B10" s="1344"/>
      <c r="C10" s="1345"/>
      <c r="D10" s="1346"/>
      <c r="E10" s="1346"/>
      <c r="F10" s="1346"/>
      <c r="G10" s="1347"/>
      <c r="H10" s="1346"/>
      <c r="I10" s="1376"/>
    </row>
    <row r="11" spans="1:9" ht="15">
      <c r="A11" s="1381"/>
      <c r="B11" s="1344"/>
      <c r="C11" s="1345"/>
      <c r="D11" s="1346"/>
      <c r="E11" s="1346"/>
      <c r="F11" s="1346"/>
      <c r="G11" s="1347"/>
      <c r="H11" s="1346"/>
      <c r="I11" s="1376"/>
    </row>
    <row r="12" spans="1:9" ht="15">
      <c r="A12" s="1381"/>
      <c r="B12" s="1344"/>
      <c r="C12" s="1345"/>
      <c r="D12" s="1346"/>
      <c r="E12" s="1346"/>
      <c r="F12" s="1346"/>
      <c r="G12" s="1347"/>
      <c r="H12" s="1346"/>
      <c r="I12" s="1376"/>
    </row>
    <row r="13" spans="1:9" ht="15">
      <c r="A13" s="1381"/>
      <c r="B13" s="1344"/>
      <c r="C13" s="1345"/>
      <c r="D13" s="1346"/>
      <c r="E13" s="1346"/>
      <c r="F13" s="1346"/>
      <c r="G13" s="1347"/>
      <c r="H13" s="1346"/>
      <c r="I13" s="1376"/>
    </row>
    <row r="14" spans="1:9" ht="15">
      <c r="A14" s="1381"/>
      <c r="B14" s="1344"/>
      <c r="C14" s="1345"/>
      <c r="D14" s="1346"/>
      <c r="E14" s="1346"/>
      <c r="F14" s="1346"/>
      <c r="G14" s="1347"/>
      <c r="H14" s="1346"/>
      <c r="I14" s="1376"/>
    </row>
    <row r="15" spans="1:9" ht="15">
      <c r="A15" s="1381"/>
      <c r="B15" s="1344"/>
      <c r="C15" s="1345"/>
      <c r="D15" s="1346"/>
      <c r="E15" s="1346"/>
      <c r="F15" s="1346"/>
      <c r="G15" s="1347"/>
      <c r="H15" s="1346"/>
      <c r="I15" s="1376"/>
    </row>
    <row r="16" spans="1:9" ht="15">
      <c r="A16" s="1381"/>
      <c r="B16" s="1344"/>
      <c r="C16" s="1345"/>
      <c r="D16" s="1346"/>
      <c r="E16" s="1346"/>
      <c r="F16" s="1346"/>
      <c r="G16" s="1347"/>
      <c r="H16" s="1346"/>
      <c r="I16" s="1376"/>
    </row>
    <row r="17" spans="1:9" ht="15">
      <c r="A17" s="1381"/>
      <c r="B17" s="1344"/>
      <c r="C17" s="1345"/>
      <c r="D17" s="1346"/>
      <c r="E17" s="1346"/>
      <c r="F17" s="1346"/>
      <c r="G17" s="1347"/>
      <c r="H17" s="1346"/>
      <c r="I17" s="1376"/>
    </row>
    <row r="18" spans="1:9" ht="15">
      <c r="A18" s="1381"/>
      <c r="B18" s="1344"/>
      <c r="C18" s="1345"/>
      <c r="D18" s="1346"/>
      <c r="E18" s="1346"/>
      <c r="F18" s="1346"/>
      <c r="G18" s="1347"/>
      <c r="H18" s="1346"/>
      <c r="I18" s="1376"/>
    </row>
    <row r="19" spans="1:9" ht="15">
      <c r="A19" s="1381"/>
      <c r="B19" s="1344"/>
      <c r="C19" s="1345"/>
      <c r="D19" s="1346"/>
      <c r="E19" s="1346"/>
      <c r="F19" s="1346"/>
      <c r="G19" s="1347"/>
      <c r="H19" s="1346"/>
      <c r="I19" s="1376"/>
    </row>
    <row r="20" spans="1:9" ht="15">
      <c r="A20" s="1381"/>
      <c r="B20" s="1344"/>
      <c r="C20" s="1345"/>
      <c r="D20" s="1346"/>
      <c r="E20" s="1346"/>
      <c r="F20" s="1346"/>
      <c r="G20" s="1347"/>
      <c r="H20" s="1346"/>
      <c r="I20" s="1376"/>
    </row>
    <row r="21" spans="1:9" ht="15">
      <c r="A21" s="1381"/>
      <c r="B21" s="1344"/>
      <c r="C21" s="1345"/>
      <c r="D21" s="1346"/>
      <c r="E21" s="1346"/>
      <c r="F21" s="1346"/>
      <c r="G21" s="1347"/>
      <c r="H21" s="1346"/>
      <c r="I21" s="1376"/>
    </row>
    <row r="22" spans="1:9" ht="15">
      <c r="A22" s="1381"/>
      <c r="B22" s="1344"/>
      <c r="C22" s="1345"/>
      <c r="D22" s="1346"/>
      <c r="E22" s="1346"/>
      <c r="F22" s="1346"/>
      <c r="G22" s="1347"/>
      <c r="H22" s="1346"/>
      <c r="I22" s="1376"/>
    </row>
    <row r="23" spans="1:9" ht="15">
      <c r="A23" s="1381"/>
      <c r="B23" s="1344"/>
      <c r="C23" s="1345"/>
      <c r="D23" s="1346"/>
      <c r="E23" s="1346"/>
      <c r="F23" s="1346"/>
      <c r="G23" s="1347"/>
      <c r="H23" s="1346"/>
      <c r="I23" s="1376"/>
    </row>
    <row r="24" spans="1:9" ht="15">
      <c r="A24" s="1381"/>
      <c r="B24" s="1344"/>
      <c r="C24" s="1345"/>
      <c r="D24" s="1346"/>
      <c r="E24" s="1346"/>
      <c r="F24" s="1346"/>
      <c r="G24" s="1347"/>
      <c r="H24" s="1346"/>
      <c r="I24" s="1376"/>
    </row>
    <row r="25" spans="1:9" ht="15">
      <c r="A25" s="1381"/>
      <c r="B25" s="1344"/>
      <c r="C25" s="1345"/>
      <c r="D25" s="1346"/>
      <c r="E25" s="1346"/>
      <c r="F25" s="1346"/>
      <c r="G25" s="1347"/>
      <c r="H25" s="1346"/>
      <c r="I25" s="1376"/>
    </row>
    <row r="26" spans="1:9" ht="15">
      <c r="A26" s="1381"/>
      <c r="B26" s="1344"/>
      <c r="C26" s="1345"/>
      <c r="D26" s="1346"/>
      <c r="E26" s="1346"/>
      <c r="F26" s="1346"/>
      <c r="G26" s="1347"/>
      <c r="H26" s="1346"/>
      <c r="I26" s="1376"/>
    </row>
    <row r="27" spans="1:9" ht="15">
      <c r="A27" s="1381"/>
      <c r="B27" s="1344"/>
      <c r="C27" s="1345"/>
      <c r="D27" s="1346"/>
      <c r="E27" s="1346"/>
      <c r="F27" s="1346"/>
      <c r="G27" s="1347"/>
      <c r="H27" s="1346"/>
      <c r="I27" s="1376"/>
    </row>
    <row r="28" spans="1:9" ht="15">
      <c r="A28" s="1381"/>
      <c r="B28" s="1344"/>
      <c r="C28" s="1345"/>
      <c r="D28" s="1346"/>
      <c r="E28" s="1346"/>
      <c r="F28" s="1346"/>
      <c r="G28" s="1347"/>
      <c r="H28" s="1346"/>
      <c r="I28" s="1376"/>
    </row>
    <row r="29" spans="1:9" ht="15">
      <c r="A29" s="1381"/>
      <c r="B29" s="1344"/>
      <c r="C29" s="1345"/>
      <c r="D29" s="1346"/>
      <c r="E29" s="1346"/>
      <c r="F29" s="1346"/>
      <c r="G29" s="1347"/>
      <c r="H29" s="1346"/>
      <c r="I29" s="1376"/>
    </row>
    <row r="30" spans="1:9" ht="15">
      <c r="A30" s="1381"/>
      <c r="B30" s="1344"/>
      <c r="C30" s="1345"/>
      <c r="D30" s="1346"/>
      <c r="E30" s="1346"/>
      <c r="F30" s="1346"/>
      <c r="G30" s="1347"/>
      <c r="H30" s="1346"/>
      <c r="I30" s="1376"/>
    </row>
    <row r="31" spans="1:9" ht="15">
      <c r="A31" s="1381"/>
      <c r="B31" s="1344"/>
      <c r="C31" s="1345"/>
      <c r="D31" s="1346"/>
      <c r="E31" s="1346"/>
      <c r="F31" s="1346"/>
      <c r="G31" s="1347"/>
      <c r="H31" s="1346"/>
      <c r="I31" s="1376"/>
    </row>
    <row r="32" spans="1:9" ht="15">
      <c r="A32" s="1381"/>
      <c r="B32" s="1344"/>
      <c r="C32" s="1345"/>
      <c r="D32" s="1346"/>
      <c r="E32" s="1346"/>
      <c r="F32" s="1346"/>
      <c r="G32" s="1347"/>
      <c r="H32" s="1346"/>
      <c r="I32" s="1376"/>
    </row>
    <row r="33" spans="1:9" ht="15">
      <c r="A33" s="1381"/>
      <c r="B33" s="1344"/>
      <c r="C33" s="1345"/>
      <c r="D33" s="1346"/>
      <c r="E33" s="1346"/>
      <c r="F33" s="1346"/>
      <c r="G33" s="1347"/>
      <c r="H33" s="1346"/>
      <c r="I33" s="1376"/>
    </row>
    <row r="34" spans="1:9" ht="15">
      <c r="A34" s="1381"/>
      <c r="B34" s="1344"/>
      <c r="C34" s="1345"/>
      <c r="D34" s="1346"/>
      <c r="E34" s="1346"/>
      <c r="F34" s="1346"/>
      <c r="G34" s="1347"/>
      <c r="H34" s="1346"/>
      <c r="I34" s="1376"/>
    </row>
    <row r="35" spans="1:9" ht="15">
      <c r="A35" s="1381"/>
      <c r="B35" s="1344"/>
      <c r="C35" s="1345"/>
      <c r="D35" s="1346"/>
      <c r="E35" s="1346"/>
      <c r="F35" s="1346"/>
      <c r="G35" s="1347"/>
      <c r="H35" s="1346"/>
      <c r="I35" s="1376"/>
    </row>
    <row r="36" spans="1:9" ht="15">
      <c r="A36" s="1381"/>
      <c r="B36" s="1344"/>
      <c r="C36" s="1345"/>
      <c r="D36" s="1346"/>
      <c r="E36" s="1346"/>
      <c r="F36" s="1346"/>
      <c r="G36" s="1347"/>
      <c r="H36" s="1346"/>
      <c r="I36" s="1376"/>
    </row>
    <row r="37" spans="1:9" ht="15">
      <c r="A37" s="1381"/>
      <c r="B37" s="1344"/>
      <c r="C37" s="1345"/>
      <c r="D37" s="1346"/>
      <c r="E37" s="1346"/>
      <c r="F37" s="1346"/>
      <c r="G37" s="1347"/>
      <c r="H37" s="1346"/>
      <c r="I37" s="1376"/>
    </row>
    <row r="38" spans="1:9" ht="15">
      <c r="A38" s="1381"/>
      <c r="B38" s="1344"/>
      <c r="C38" s="1345"/>
      <c r="D38" s="1346"/>
      <c r="E38" s="1346"/>
      <c r="F38" s="1346"/>
      <c r="G38" s="1347"/>
      <c r="H38" s="1346"/>
      <c r="I38" s="1376"/>
    </row>
    <row r="39" spans="1:9" ht="15">
      <c r="A39" s="1381"/>
      <c r="B39" s="1344"/>
      <c r="C39" s="1345"/>
      <c r="D39" s="1346"/>
      <c r="E39" s="1346"/>
      <c r="F39" s="1346"/>
      <c r="G39" s="1347"/>
      <c r="H39" s="1346"/>
      <c r="I39" s="1376"/>
    </row>
    <row r="40" spans="1:9" ht="15">
      <c r="A40" s="1381"/>
      <c r="B40" s="1344"/>
      <c r="C40" s="1345"/>
      <c r="D40" s="1346"/>
      <c r="E40" s="1346"/>
      <c r="F40" s="1346"/>
      <c r="G40" s="1347"/>
      <c r="H40" s="1346"/>
      <c r="I40" s="1376"/>
    </row>
    <row r="41" spans="1:9" ht="15">
      <c r="A41" s="1381"/>
      <c r="B41" s="1344"/>
      <c r="C41" s="1345"/>
      <c r="D41" s="1346"/>
      <c r="E41" s="1346"/>
      <c r="F41" s="1346"/>
      <c r="G41" s="1347"/>
      <c r="H41" s="1346"/>
      <c r="I41" s="1376"/>
    </row>
    <row r="42" spans="1:9" ht="15">
      <c r="A42" s="1381"/>
      <c r="B42" s="1344"/>
      <c r="C42" s="1345"/>
      <c r="D42" s="1346"/>
      <c r="E42" s="1346"/>
      <c r="F42" s="1346"/>
      <c r="G42" s="1347"/>
      <c r="H42" s="1346"/>
      <c r="I42" s="1376"/>
    </row>
    <row r="43" spans="1:9" ht="15">
      <c r="A43" s="1381"/>
      <c r="B43" s="1344"/>
      <c r="C43" s="1345"/>
      <c r="D43" s="1346"/>
      <c r="E43" s="1346"/>
      <c r="F43" s="1346"/>
      <c r="G43" s="1347"/>
      <c r="H43" s="1346"/>
      <c r="I43" s="1376"/>
    </row>
    <row r="44" spans="1:9" ht="15">
      <c r="A44" s="1381"/>
      <c r="B44" s="1344"/>
      <c r="C44" s="1345"/>
      <c r="D44" s="1346"/>
      <c r="E44" s="1346"/>
      <c r="F44" s="1346"/>
      <c r="G44" s="1347"/>
      <c r="H44" s="1346"/>
      <c r="I44" s="1376"/>
    </row>
    <row r="45" spans="1:9" ht="15">
      <c r="A45" s="1381"/>
      <c r="B45" s="1344"/>
      <c r="C45" s="1345"/>
      <c r="D45" s="1346"/>
      <c r="E45" s="1346"/>
      <c r="F45" s="1346"/>
      <c r="G45" s="1347"/>
      <c r="H45" s="1346"/>
      <c r="I45" s="1376"/>
    </row>
    <row r="46" spans="1:9" ht="15">
      <c r="A46" s="1381"/>
      <c r="B46" s="1344"/>
      <c r="C46" s="1345"/>
      <c r="D46" s="1346"/>
      <c r="E46" s="1346"/>
      <c r="F46" s="1346"/>
      <c r="G46" s="1347"/>
      <c r="H46" s="1346"/>
      <c r="I46" s="1376"/>
    </row>
    <row r="47" spans="1:9" ht="15">
      <c r="A47" s="1381"/>
      <c r="B47" s="1344"/>
      <c r="C47" s="1345"/>
      <c r="D47" s="1346"/>
      <c r="E47" s="1346"/>
      <c r="F47" s="1346"/>
      <c r="G47" s="1347"/>
      <c r="H47" s="1346"/>
      <c r="I47" s="1376"/>
    </row>
    <row r="48" spans="1:9" ht="15.75" thickBot="1">
      <c r="A48" s="1382"/>
      <c r="B48" s="1383"/>
      <c r="C48" s="1384"/>
      <c r="D48" s="1385"/>
      <c r="E48" s="1385"/>
      <c r="F48" s="1385"/>
      <c r="G48" s="1386"/>
      <c r="H48" s="1385"/>
      <c r="I48" s="1387"/>
    </row>
  </sheetData>
  <sheetProtection/>
  <printOptions horizontalCentered="1" verticalCentered="1"/>
  <pageMargins left="0.3937007874015748" right="0.3937007874015748" top="0.7480314960629921" bottom="0.71" header="0.3937007874015748" footer="0.45"/>
  <pageSetup horizontalDpi="300" verticalDpi="300" orientation="portrait" paperSize="9" r:id="rId1"/>
  <headerFooter alignWithMargins="0">
    <oddHeader>&amp;C&amp;"Arial,Gras"&amp;14&amp;A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9.140625" style="4" customWidth="1"/>
    <col min="2" max="2" width="27.00390625" style="4" customWidth="1"/>
    <col min="3" max="3" width="16.8515625" style="19" customWidth="1"/>
    <col min="4" max="4" width="15.57421875" style="0" customWidth="1"/>
  </cols>
  <sheetData>
    <row r="1" spans="1:4" ht="23.25">
      <c r="A1" s="579"/>
      <c r="B1" s="1576" t="s">
        <v>553</v>
      </c>
      <c r="C1" s="1361" t="s">
        <v>315</v>
      </c>
      <c r="D1" s="581" t="s">
        <v>919</v>
      </c>
    </row>
    <row r="2" spans="1:4" ht="12.75">
      <c r="A2" s="375"/>
      <c r="B2" s="36"/>
      <c r="C2" s="64" t="s">
        <v>550</v>
      </c>
      <c r="D2" s="1304" t="s">
        <v>647</v>
      </c>
    </row>
    <row r="3" spans="1:4" s="29" customFormat="1" ht="12.75">
      <c r="A3" s="582" t="s">
        <v>913</v>
      </c>
      <c r="B3" s="35">
        <f>'A1'!B6:C6</f>
        <v>0</v>
      </c>
      <c r="C3" s="64" t="s">
        <v>908</v>
      </c>
      <c r="D3" s="770">
        <f>'A1'!C7</f>
        <v>0</v>
      </c>
    </row>
    <row r="4" spans="1:4" s="29" customFormat="1" ht="12.75">
      <c r="A4" s="582" t="s">
        <v>914</v>
      </c>
      <c r="B4" s="39">
        <f>'A1'!G6</f>
        <v>0</v>
      </c>
      <c r="C4" s="106" t="s">
        <v>910</v>
      </c>
      <c r="D4" s="771">
        <f>'A1'!C8</f>
        <v>0</v>
      </c>
    </row>
    <row r="5" spans="1:4" s="29" customFormat="1" ht="12.75">
      <c r="A5" s="772"/>
      <c r="B5" s="44"/>
      <c r="C5" s="45"/>
      <c r="D5" s="377"/>
    </row>
    <row r="6" spans="1:4" s="29" customFormat="1" ht="29.25" customHeight="1">
      <c r="A6" s="868" t="s">
        <v>920</v>
      </c>
      <c r="B6" s="237"/>
      <c r="C6" s="237"/>
      <c r="D6" s="869"/>
    </row>
    <row r="7" spans="1:4" s="29" customFormat="1" ht="15" customHeight="1">
      <c r="A7" s="1309" t="s">
        <v>440</v>
      </c>
      <c r="B7" s="914" t="s">
        <v>441</v>
      </c>
      <c r="C7" s="235"/>
      <c r="D7" s="1310" t="s">
        <v>1003</v>
      </c>
    </row>
    <row r="8" spans="1:4" s="29" customFormat="1" ht="15" customHeight="1">
      <c r="A8" s="1690"/>
      <c r="B8" s="1622"/>
      <c r="C8" s="37"/>
      <c r="D8" s="1623">
        <f>B4</f>
        <v>0</v>
      </c>
    </row>
    <row r="9" spans="1:4" s="29" customFormat="1" ht="15" customHeight="1">
      <c r="A9" s="1311"/>
      <c r="B9" s="36"/>
      <c r="C9" s="37"/>
      <c r="D9" s="1312"/>
    </row>
    <row r="10" spans="1:4" s="29" customFormat="1" ht="15.75" customHeight="1">
      <c r="A10" s="1311" t="s">
        <v>448</v>
      </c>
      <c r="B10" s="36"/>
      <c r="C10" s="2190"/>
      <c r="D10" s="2191"/>
    </row>
    <row r="11" spans="1:4" s="29" customFormat="1" ht="12.75" customHeight="1">
      <c r="A11" s="1311"/>
      <c r="B11" s="36"/>
      <c r="C11" s="37"/>
      <c r="D11" s="1313"/>
    </row>
    <row r="12" spans="1:6" s="29" customFormat="1" ht="12.75" customHeight="1">
      <c r="A12" s="1311" t="s">
        <v>442</v>
      </c>
      <c r="B12" s="36"/>
      <c r="C12" s="37"/>
      <c r="D12" s="1806"/>
      <c r="F12" s="915"/>
    </row>
    <row r="13" spans="1:4" s="29" customFormat="1" ht="12.75" customHeight="1">
      <c r="A13" s="1314">
        <f>IF(D12="non","Pourquoi ?","")</f>
      </c>
      <c r="B13" s="2192"/>
      <c r="C13" s="2183"/>
      <c r="D13" s="1313"/>
    </row>
    <row r="14" spans="1:4" s="29" customFormat="1" ht="12.75" customHeight="1">
      <c r="A14" s="1311" t="s">
        <v>443</v>
      </c>
      <c r="B14" s="36"/>
      <c r="C14" s="37"/>
      <c r="D14" s="1806"/>
    </row>
    <row r="15" spans="1:4" s="29" customFormat="1" ht="12.75" customHeight="1">
      <c r="A15" s="1314">
        <f>IF(D14="non","Pourquoi ?","")</f>
      </c>
      <c r="B15" s="2192"/>
      <c r="C15" s="2183"/>
      <c r="D15" s="1313"/>
    </row>
    <row r="16" spans="1:4" s="29" customFormat="1" ht="12.75" customHeight="1">
      <c r="A16" s="1315" t="s">
        <v>451</v>
      </c>
      <c r="B16" s="36"/>
      <c r="C16" s="37"/>
      <c r="D16" s="1806"/>
    </row>
    <row r="17" spans="1:4" s="29" customFormat="1" ht="12.75" customHeight="1">
      <c r="A17" s="1314">
        <f>IF(D16="non","Pourquoi ?","")</f>
      </c>
      <c r="B17" s="2192"/>
      <c r="C17" s="2183"/>
      <c r="D17" s="1313"/>
    </row>
    <row r="18" spans="1:4" s="29" customFormat="1" ht="12.75" customHeight="1">
      <c r="A18" s="1311"/>
      <c r="B18" s="36"/>
      <c r="C18" s="37"/>
      <c r="D18" s="1312"/>
    </row>
    <row r="19" spans="1:4" s="23" customFormat="1" ht="21.75" customHeight="1">
      <c r="A19" s="1316" t="s">
        <v>444</v>
      </c>
      <c r="B19" s="30" t="s">
        <v>1004</v>
      </c>
      <c r="C19" s="916" t="s">
        <v>1005</v>
      </c>
      <c r="D19" s="1317" t="s">
        <v>1006</v>
      </c>
    </row>
    <row r="20" spans="1:4" s="29" customFormat="1" ht="12.75">
      <c r="A20" s="1318" t="s">
        <v>445</v>
      </c>
      <c r="B20" s="917"/>
      <c r="C20" s="1358"/>
      <c r="D20" s="1349"/>
    </row>
    <row r="21" spans="1:4" s="29" customFormat="1" ht="12.75" customHeight="1">
      <c r="A21" s="753"/>
      <c r="B21" s="755"/>
      <c r="C21" s="1354"/>
      <c r="D21" s="1355"/>
    </row>
    <row r="22" spans="1:4" s="29" customFormat="1" ht="12.75">
      <c r="A22" s="753"/>
      <c r="B22" s="755"/>
      <c r="C22" s="1354"/>
      <c r="D22" s="1355"/>
    </row>
    <row r="23" spans="1:4" s="29" customFormat="1" ht="12.75" customHeight="1">
      <c r="A23" s="449"/>
      <c r="B23" s="755"/>
      <c r="C23" s="1354"/>
      <c r="D23" s="1355"/>
    </row>
    <row r="24" spans="1:4" s="29" customFormat="1" ht="12.75" customHeight="1">
      <c r="A24" s="753"/>
      <c r="B24" s="755"/>
      <c r="C24" s="1354"/>
      <c r="D24" s="1355"/>
    </row>
    <row r="25" spans="1:4" s="29" customFormat="1" ht="12.75" customHeight="1">
      <c r="A25" s="753"/>
      <c r="B25" s="755"/>
      <c r="C25" s="1354"/>
      <c r="D25" s="1355"/>
    </row>
    <row r="26" spans="1:4" s="29" customFormat="1" ht="12.75" customHeight="1">
      <c r="A26" s="753"/>
      <c r="B26" s="755"/>
      <c r="C26" s="1354"/>
      <c r="D26" s="1355"/>
    </row>
    <row r="27" spans="1:4" s="29" customFormat="1" ht="12.75" customHeight="1">
      <c r="A27" s="753"/>
      <c r="B27" s="755"/>
      <c r="C27" s="1354"/>
      <c r="D27" s="1355"/>
    </row>
    <row r="28" spans="1:4" s="29" customFormat="1" ht="12.75" customHeight="1">
      <c r="A28" s="753"/>
      <c r="B28" s="755"/>
      <c r="C28" s="1354"/>
      <c r="D28" s="1355"/>
    </row>
    <row r="29" spans="1:4" s="29" customFormat="1" ht="12.75" customHeight="1">
      <c r="A29" s="753"/>
      <c r="B29" s="755"/>
      <c r="C29" s="1354"/>
      <c r="D29" s="1355"/>
    </row>
    <row r="30" spans="1:4" s="29" customFormat="1" ht="12.75">
      <c r="A30" s="753"/>
      <c r="B30" s="755"/>
      <c r="C30" s="1354"/>
      <c r="D30" s="1355"/>
    </row>
    <row r="31" spans="1:4" s="29" customFormat="1" ht="12.75">
      <c r="A31" s="753"/>
      <c r="B31" s="755"/>
      <c r="C31" s="1354"/>
      <c r="D31" s="1355"/>
    </row>
    <row r="32" spans="1:4" s="29" customFormat="1" ht="12.75">
      <c r="A32" s="753"/>
      <c r="B32" s="755"/>
      <c r="C32" s="1354"/>
      <c r="D32" s="1355"/>
    </row>
    <row r="33" spans="1:4" s="29" customFormat="1" ht="12.75">
      <c r="A33" s="753"/>
      <c r="B33" s="755"/>
      <c r="C33" s="1354"/>
      <c r="D33" s="1355"/>
    </row>
    <row r="34" spans="1:4" s="29" customFormat="1" ht="12.75">
      <c r="A34" s="753"/>
      <c r="B34" s="755"/>
      <c r="C34" s="1354"/>
      <c r="D34" s="1355"/>
    </row>
    <row r="35" spans="1:4" s="29" customFormat="1" ht="12.75">
      <c r="A35" s="753"/>
      <c r="B35" s="755"/>
      <c r="C35" s="1354"/>
      <c r="D35" s="1355"/>
    </row>
    <row r="36" spans="1:4" s="29" customFormat="1" ht="12.75">
      <c r="A36" s="753"/>
      <c r="B36" s="755"/>
      <c r="C36" s="1354"/>
      <c r="D36" s="1355"/>
    </row>
    <row r="37" spans="1:4" s="29" customFormat="1" ht="12.75">
      <c r="A37" s="753"/>
      <c r="B37" s="755"/>
      <c r="C37" s="1354"/>
      <c r="D37" s="1355"/>
    </row>
    <row r="38" spans="1:4" s="29" customFormat="1" ht="12.75">
      <c r="A38" s="753"/>
      <c r="B38" s="755"/>
      <c r="C38" s="1354"/>
      <c r="D38" s="1355"/>
    </row>
    <row r="39" spans="1:4" s="29" customFormat="1" ht="12.75">
      <c r="A39" s="753"/>
      <c r="B39" s="755"/>
      <c r="C39" s="1354"/>
      <c r="D39" s="1355"/>
    </row>
    <row r="40" spans="1:4" s="29" customFormat="1" ht="12.75">
      <c r="A40" s="753"/>
      <c r="B40" s="755"/>
      <c r="C40" s="1354"/>
      <c r="D40" s="1355"/>
    </row>
    <row r="41" spans="1:4" s="29" customFormat="1" ht="12.75">
      <c r="A41" s="753"/>
      <c r="B41" s="755"/>
      <c r="C41" s="1354"/>
      <c r="D41" s="1355"/>
    </row>
    <row r="42" spans="1:4" s="29" customFormat="1" ht="12.75">
      <c r="A42" s="753"/>
      <c r="B42" s="755"/>
      <c r="C42" s="1354"/>
      <c r="D42" s="1355"/>
    </row>
    <row r="43" spans="1:4" s="29" customFormat="1" ht="12.75">
      <c r="A43" s="753"/>
      <c r="B43" s="755"/>
      <c r="C43" s="1354"/>
      <c r="D43" s="1355"/>
    </row>
    <row r="44" spans="1:4" s="29" customFormat="1" ht="12.75">
      <c r="A44" s="753"/>
      <c r="B44" s="755"/>
      <c r="C44" s="1354"/>
      <c r="D44" s="1355"/>
    </row>
    <row r="45" spans="1:4" s="29" customFormat="1" ht="12.75">
      <c r="A45" s="753"/>
      <c r="B45" s="755"/>
      <c r="C45" s="1354"/>
      <c r="D45" s="1355"/>
    </row>
    <row r="46" spans="1:4" s="29" customFormat="1" ht="12.75">
      <c r="A46" s="753"/>
      <c r="B46" s="755"/>
      <c r="C46" s="1354"/>
      <c r="D46" s="1355"/>
    </row>
    <row r="47" spans="1:4" s="29" customFormat="1" ht="12.75">
      <c r="A47" s="753"/>
      <c r="B47" s="755"/>
      <c r="C47" s="1354"/>
      <c r="D47" s="1355"/>
    </row>
    <row r="48" spans="1:4" s="29" customFormat="1" ht="12.75">
      <c r="A48" s="1356"/>
      <c r="B48" s="755"/>
      <c r="C48" s="1354"/>
      <c r="D48" s="1355"/>
    </row>
    <row r="49" spans="1:4" s="29" customFormat="1" ht="12.75">
      <c r="A49" s="753"/>
      <c r="B49" s="755"/>
      <c r="C49" s="1354"/>
      <c r="D49" s="1355"/>
    </row>
    <row r="50" spans="1:4" s="29" customFormat="1" ht="12.75">
      <c r="A50" s="753"/>
      <c r="B50" s="755"/>
      <c r="C50" s="1354"/>
      <c r="D50" s="1355"/>
    </row>
    <row r="51" spans="1:4" s="29" customFormat="1" ht="12.75" customHeight="1">
      <c r="A51" s="753"/>
      <c r="B51" s="755"/>
      <c r="C51" s="1354"/>
      <c r="D51" s="1355"/>
    </row>
    <row r="52" spans="1:4" s="29" customFormat="1" ht="12.75">
      <c r="A52" s="753"/>
      <c r="B52" s="755"/>
      <c r="C52" s="1354"/>
      <c r="D52" s="1355"/>
    </row>
    <row r="53" spans="1:4" s="29" customFormat="1" ht="12.75">
      <c r="A53" s="1357"/>
      <c r="B53" s="755"/>
      <c r="C53" s="1354"/>
      <c r="D53" s="1355"/>
    </row>
    <row r="54" spans="1:4" s="29" customFormat="1" ht="13.5" thickBot="1">
      <c r="A54" s="1319" t="s">
        <v>446</v>
      </c>
      <c r="B54" s="1320" t="s">
        <v>447</v>
      </c>
      <c r="C54" s="1321">
        <f>B4</f>
        <v>0</v>
      </c>
      <c r="D54" s="1322">
        <f>SUM(D20:D53)</f>
        <v>0</v>
      </c>
    </row>
    <row r="55" spans="1:4" s="29" customFormat="1" ht="14.25">
      <c r="A55" s="2189" t="str">
        <f>IF(OR(A8="",B8="",C10="",D12="",D14="",D16=""),"Il manque des réponses sur cette feuille !!!","")</f>
        <v>Il manque des réponses sur cette feuille !!!</v>
      </c>
      <c r="B55" s="2189"/>
      <c r="C55" s="2189"/>
      <c r="D55" s="2189"/>
    </row>
    <row r="56" s="29" customFormat="1" ht="12.75">
      <c r="C56" s="919"/>
    </row>
    <row r="57" s="29" customFormat="1" ht="12.75">
      <c r="C57" s="919"/>
    </row>
    <row r="58" s="29" customFormat="1" ht="12.75">
      <c r="C58" s="919"/>
    </row>
    <row r="91" spans="1:2" ht="15">
      <c r="A91" s="4" t="s">
        <v>426</v>
      </c>
      <c r="B91" s="4" t="s">
        <v>449</v>
      </c>
    </row>
    <row r="92" spans="1:2" ht="15">
      <c r="A92" s="4" t="s">
        <v>427</v>
      </c>
      <c r="B92" s="4" t="s">
        <v>450</v>
      </c>
    </row>
    <row r="93" ht="15">
      <c r="A93" s="4" t="s">
        <v>425</v>
      </c>
    </row>
  </sheetData>
  <sheetProtection password="E2A3" sheet="1" objects="1" scenarios="1"/>
  <mergeCells count="5">
    <mergeCell ref="A55:D55"/>
    <mergeCell ref="C10:D10"/>
    <mergeCell ref="B13:C13"/>
    <mergeCell ref="B15:C15"/>
    <mergeCell ref="B17:C17"/>
  </mergeCells>
  <conditionalFormatting sqref="B13:C13">
    <cfRule type="expression" priority="1" dxfId="32" stopIfTrue="1">
      <formula>$D$12="non"</formula>
    </cfRule>
  </conditionalFormatting>
  <conditionalFormatting sqref="B15:C15">
    <cfRule type="expression" priority="2" dxfId="32" stopIfTrue="1">
      <formula>$D$14="non"</formula>
    </cfRule>
  </conditionalFormatting>
  <conditionalFormatting sqref="B17:C17">
    <cfRule type="expression" priority="3" dxfId="32" stopIfTrue="1">
      <formula>$D$16="non"</formula>
    </cfRule>
  </conditionalFormatting>
  <dataValidations count="5">
    <dataValidation allowBlank="1" showInputMessage="1" showErrorMessage="1" prompt="Indiquer le nom de la banque&#10;" sqref="B8"/>
    <dataValidation allowBlank="1" showInputMessage="1" showErrorMessage="1" prompt="Indiquer le N° de compte&#10;" sqref="A8"/>
    <dataValidation allowBlank="1" showInputMessage="1" showErrorMessage="1" prompt="&quot;O&quot; pour oui, &quot;N&quot; pour non" sqref="D17"/>
    <dataValidation type="list" allowBlank="1" showInputMessage="1" showErrorMessage="1" sqref="D12 D14 D16">
      <formula1>$A$91:$A$93</formula1>
    </dataValidation>
    <dataValidation type="list" allowBlank="1" showInputMessage="1" showErrorMessage="1" sqref="C10">
      <formula1>$B$91:$B$92</formula1>
    </dataValidation>
  </dataValidations>
  <printOptions horizontalCentered="1"/>
  <pageMargins left="0.7874015748031497" right="0.7874015748031497" top="0.7874015748031497" bottom="0.984251968503937" header="0.3937007874015748" footer="0.5118110236220472"/>
  <pageSetup horizontalDpi="300" verticalDpi="300" orientation="portrait" paperSize="9" scale="94" r:id="rId1"/>
  <headerFooter alignWithMargins="0">
    <oddHeader>&amp;C&amp;"Arial,Gras"&amp;14&amp;A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9.140625" style="4" customWidth="1"/>
    <col min="2" max="2" width="27.00390625" style="4" customWidth="1"/>
    <col min="3" max="4" width="16.8515625" style="19" customWidth="1"/>
  </cols>
  <sheetData>
    <row r="1" spans="1:4" ht="23.25">
      <c r="A1" s="451"/>
      <c r="B1" s="1576" t="s">
        <v>553</v>
      </c>
      <c r="C1" s="1361" t="s">
        <v>315</v>
      </c>
      <c r="D1" s="453" t="s">
        <v>921</v>
      </c>
    </row>
    <row r="2" spans="1:4" ht="12.75">
      <c r="A2" s="454"/>
      <c r="B2" s="455"/>
      <c r="C2" s="64" t="s">
        <v>550</v>
      </c>
      <c r="D2" s="1304" t="s">
        <v>551</v>
      </c>
    </row>
    <row r="3" spans="1:4" s="29" customFormat="1" ht="12.75">
      <c r="A3" s="478" t="s">
        <v>913</v>
      </c>
      <c r="B3" s="473">
        <f>'A1'!$B$6</f>
        <v>0</v>
      </c>
      <c r="C3" s="497" t="s">
        <v>908</v>
      </c>
      <c r="D3" s="479">
        <f>'A1'!C7</f>
        <v>0</v>
      </c>
    </row>
    <row r="4" spans="1:4" s="29" customFormat="1" ht="12.75">
      <c r="A4" s="478" t="s">
        <v>914</v>
      </c>
      <c r="B4" s="474">
        <f>'A1'!$G$6</f>
        <v>0</v>
      </c>
      <c r="C4" s="499" t="s">
        <v>910</v>
      </c>
      <c r="D4" s="479">
        <f>'A1'!C8</f>
        <v>0</v>
      </c>
    </row>
    <row r="5" spans="1:4" s="29" customFormat="1" ht="12.75">
      <c r="A5" s="480"/>
      <c r="B5" s="458"/>
      <c r="C5" s="502"/>
      <c r="D5" s="481"/>
    </row>
    <row r="6" spans="1:4" s="29" customFormat="1" ht="29.25" customHeight="1">
      <c r="A6" s="483" t="s">
        <v>922</v>
      </c>
      <c r="B6" s="484"/>
      <c r="C6" s="484"/>
      <c r="D6" s="588"/>
    </row>
    <row r="7" spans="1:4" s="29" customFormat="1" ht="20.25">
      <c r="A7" s="589"/>
      <c r="B7" s="590"/>
      <c r="C7" s="590"/>
      <c r="D7" s="591"/>
    </row>
    <row r="8" spans="1:4" s="29" customFormat="1" ht="20.25">
      <c r="A8" s="2197" t="s">
        <v>466</v>
      </c>
      <c r="B8" s="2198"/>
      <c r="C8" s="2199"/>
      <c r="D8" s="1807"/>
    </row>
    <row r="9" spans="1:4" s="29" customFormat="1" ht="9.75" customHeight="1">
      <c r="A9" s="592"/>
      <c r="B9" s="514"/>
      <c r="C9" s="514"/>
      <c r="D9" s="593"/>
    </row>
    <row r="10" spans="1:4" s="29" customFormat="1" ht="27" customHeight="1">
      <c r="A10" s="2194" t="s">
        <v>613</v>
      </c>
      <c r="B10" s="2195"/>
      <c r="C10" s="2196"/>
      <c r="D10" s="1808"/>
    </row>
    <row r="11" spans="1:4" s="29" customFormat="1" ht="12.75">
      <c r="A11" s="592"/>
      <c r="B11" s="514"/>
      <c r="C11" s="514"/>
      <c r="D11" s="593"/>
    </row>
    <row r="12" spans="1:4" s="29" customFormat="1" ht="12.75">
      <c r="A12" s="592"/>
      <c r="B12" s="514"/>
      <c r="C12" s="514"/>
      <c r="D12" s="593"/>
    </row>
    <row r="13" spans="1:4" s="29" customFormat="1" ht="12.75">
      <c r="A13" s="594"/>
      <c r="B13" s="595"/>
      <c r="C13" s="595"/>
      <c r="D13" s="518"/>
    </row>
    <row r="14" spans="1:4" s="29" customFormat="1" ht="13.5" customHeight="1">
      <c r="A14" s="545"/>
      <c r="B14" s="455"/>
      <c r="C14" s="596" t="s">
        <v>1003</v>
      </c>
      <c r="D14" s="597">
        <f>B4</f>
        <v>0</v>
      </c>
    </row>
    <row r="15" spans="1:4" s="29" customFormat="1" ht="27" customHeight="1">
      <c r="A15" s="545"/>
      <c r="B15" s="455"/>
      <c r="C15" s="598" t="s">
        <v>1007</v>
      </c>
      <c r="D15" s="599" t="s">
        <v>1008</v>
      </c>
    </row>
    <row r="16" spans="1:4" s="195" customFormat="1" ht="18" customHeight="1">
      <c r="A16" s="600" t="s">
        <v>1009</v>
      </c>
      <c r="B16" s="601"/>
      <c r="C16" s="584"/>
      <c r="D16" s="602"/>
    </row>
    <row r="17" spans="1:4" s="195" customFormat="1" ht="18" customHeight="1">
      <c r="A17" s="603" t="s">
        <v>249</v>
      </c>
      <c r="B17" s="604"/>
      <c r="C17" s="605"/>
      <c r="D17" s="606"/>
    </row>
    <row r="18" spans="1:4" s="195" customFormat="1" ht="18" customHeight="1">
      <c r="A18" s="585"/>
      <c r="B18" s="607" t="s">
        <v>284</v>
      </c>
      <c r="C18" s="586"/>
      <c r="D18" s="606"/>
    </row>
    <row r="19" spans="1:4" s="195" customFormat="1" ht="18" customHeight="1" thickBot="1">
      <c r="A19" s="608"/>
      <c r="B19" s="609"/>
      <c r="C19" s="610"/>
      <c r="D19" s="606"/>
    </row>
    <row r="20" spans="1:4" s="195" customFormat="1" ht="18" customHeight="1" thickBot="1">
      <c r="A20" s="611"/>
      <c r="B20" s="1624" t="s">
        <v>1011</v>
      </c>
      <c r="C20" s="612">
        <f>C16-C18</f>
        <v>0</v>
      </c>
      <c r="D20" s="613"/>
    </row>
    <row r="21" spans="1:4" s="195" customFormat="1" ht="18" customHeight="1">
      <c r="A21" s="2200">
        <f>IF(C20&lt;&gt;0,"ECART A JUSTIFER CI - DESSOUS","")</f>
      </c>
      <c r="B21" s="2201"/>
      <c r="C21" s="2201"/>
      <c r="D21" s="614"/>
    </row>
    <row r="22" spans="1:4" s="195" customFormat="1" ht="18" customHeight="1" thickBot="1">
      <c r="A22" s="615"/>
      <c r="B22" s="616"/>
      <c r="C22" s="617"/>
      <c r="D22" s="618"/>
    </row>
    <row r="23" spans="1:4" s="29" customFormat="1" ht="15.75">
      <c r="A23" s="620" t="s">
        <v>250</v>
      </c>
      <c r="B23" s="621"/>
      <c r="C23" s="622"/>
      <c r="D23" s="623"/>
    </row>
    <row r="24" spans="1:4" s="29" customFormat="1" ht="12.75">
      <c r="A24" s="619"/>
      <c r="B24" s="624" t="s">
        <v>1012</v>
      </c>
      <c r="C24" s="625"/>
      <c r="D24" s="1803"/>
    </row>
    <row r="25" spans="1:4" s="29" customFormat="1" ht="12.75">
      <c r="A25" s="468"/>
      <c r="B25" s="456" t="s">
        <v>1013</v>
      </c>
      <c r="C25" s="626"/>
      <c r="D25" s="1803"/>
    </row>
    <row r="26" spans="1:4" s="29" customFormat="1" ht="12.75">
      <c r="A26" s="468"/>
      <c r="B26" s="627" t="s">
        <v>251</v>
      </c>
      <c r="C26" s="626"/>
      <c r="D26" s="1803"/>
    </row>
    <row r="27" spans="1:4" s="29" customFormat="1" ht="12.75">
      <c r="A27" s="468"/>
      <c r="B27" s="628"/>
      <c r="C27" s="626"/>
      <c r="D27" s="629"/>
    </row>
    <row r="28" spans="1:4" s="29" customFormat="1" ht="15.75">
      <c r="A28" s="630" t="s">
        <v>252</v>
      </c>
      <c r="B28" s="631"/>
      <c r="C28" s="632"/>
      <c r="D28" s="633"/>
    </row>
    <row r="29" spans="1:4" s="29" customFormat="1" ht="12.75">
      <c r="A29" s="468"/>
      <c r="B29" s="624" t="s">
        <v>311</v>
      </c>
      <c r="C29" s="626"/>
      <c r="D29" s="1803"/>
    </row>
    <row r="30" spans="1:4" s="29" customFormat="1" ht="12.75">
      <c r="A30" s="468"/>
      <c r="B30" s="634" t="s">
        <v>253</v>
      </c>
      <c r="C30" s="626"/>
      <c r="D30" s="1803"/>
    </row>
    <row r="31" spans="1:4" s="29" customFormat="1" ht="15.75">
      <c r="A31" s="468"/>
      <c r="B31" s="635" t="s">
        <v>254</v>
      </c>
      <c r="C31" s="626"/>
      <c r="D31" s="1803"/>
    </row>
    <row r="32" spans="1:4" s="29" customFormat="1" ht="13.5" thickBot="1">
      <c r="A32" s="636"/>
      <c r="B32" s="637"/>
      <c r="C32" s="638"/>
      <c r="D32" s="639"/>
    </row>
    <row r="33" spans="1:4" ht="15">
      <c r="A33" s="640" t="s">
        <v>381</v>
      </c>
      <c r="B33" s="641"/>
      <c r="C33" s="490"/>
      <c r="D33" s="642">
        <f>C20</f>
        <v>0</v>
      </c>
    </row>
    <row r="34" spans="1:4" ht="12.75">
      <c r="A34" s="471" t="s">
        <v>380</v>
      </c>
      <c r="B34" s="455"/>
      <c r="C34" s="494"/>
      <c r="D34" s="477"/>
    </row>
    <row r="35" spans="1:4" ht="12.75">
      <c r="A35" s="2202"/>
      <c r="B35" s="2148"/>
      <c r="C35" s="2148"/>
      <c r="D35" s="2149"/>
    </row>
    <row r="36" spans="1:4" ht="12.75">
      <c r="A36" s="2172"/>
      <c r="B36" s="2148"/>
      <c r="C36" s="2148"/>
      <c r="D36" s="2149"/>
    </row>
    <row r="37" spans="1:4" ht="12.75">
      <c r="A37" s="2172"/>
      <c r="B37" s="2148"/>
      <c r="C37" s="2148"/>
      <c r="D37" s="2149"/>
    </row>
    <row r="38" spans="1:4" ht="12.75">
      <c r="A38" s="2172"/>
      <c r="B38" s="2148"/>
      <c r="C38" s="2148"/>
      <c r="D38" s="2149"/>
    </row>
    <row r="39" spans="1:4" ht="12.75">
      <c r="A39" s="2172"/>
      <c r="B39" s="2148"/>
      <c r="C39" s="2148"/>
      <c r="D39" s="2149"/>
    </row>
    <row r="40" spans="1:4" ht="12.75">
      <c r="A40" s="2172"/>
      <c r="B40" s="2148"/>
      <c r="C40" s="2148"/>
      <c r="D40" s="2149"/>
    </row>
    <row r="41" spans="1:4" ht="12.75">
      <c r="A41" s="2172"/>
      <c r="B41" s="2148"/>
      <c r="C41" s="2148"/>
      <c r="D41" s="2149"/>
    </row>
    <row r="42" spans="1:4" ht="13.5" thickBot="1">
      <c r="A42" s="2203"/>
      <c r="B42" s="2204"/>
      <c r="C42" s="2204"/>
      <c r="D42" s="2205"/>
    </row>
    <row r="43" spans="1:4" ht="15">
      <c r="A43" s="2193" t="str">
        <f>IF(OR(D8="",D10="",C16="",A18="",C18="",D24="",D25="",D26="",D29="",D30="",D31=""),"Il manque des réponses sur cette feuille !!!!","")</f>
        <v>Il manque des réponses sur cette feuille !!!!</v>
      </c>
      <c r="B43" s="2193"/>
      <c r="C43" s="2193"/>
      <c r="D43" s="2193"/>
    </row>
    <row r="44" spans="1:4" ht="15">
      <c r="A44" s="1577"/>
      <c r="B44" s="1577"/>
      <c r="C44" s="1577"/>
      <c r="D44" s="1577"/>
    </row>
    <row r="45" spans="1:4" ht="15">
      <c r="A45" s="1577"/>
      <c r="B45" s="1577"/>
      <c r="C45" s="1577"/>
      <c r="D45" s="1577"/>
    </row>
    <row r="46" spans="1:4" ht="15">
      <c r="A46" s="1577"/>
      <c r="B46" s="1577"/>
      <c r="C46" s="1577"/>
      <c r="D46" s="1577"/>
    </row>
    <row r="47" spans="1:4" ht="15">
      <c r="A47" s="1577"/>
      <c r="B47" s="1577"/>
      <c r="C47" s="1577"/>
      <c r="D47" s="1577"/>
    </row>
    <row r="48" spans="1:4" ht="15">
      <c r="A48" s="1577"/>
      <c r="B48" s="1577"/>
      <c r="C48" s="1577"/>
      <c r="D48" s="1577"/>
    </row>
    <row r="49" spans="1:4" ht="15">
      <c r="A49" s="1577"/>
      <c r="B49" s="1577"/>
      <c r="C49" s="1577"/>
      <c r="D49" s="1577"/>
    </row>
    <row r="50" spans="1:4" ht="15">
      <c r="A50" s="1577"/>
      <c r="B50" s="1577"/>
      <c r="C50" s="1577"/>
      <c r="D50" s="1577"/>
    </row>
    <row r="51" spans="1:4" ht="15">
      <c r="A51" s="1577"/>
      <c r="B51" s="1577"/>
      <c r="C51" s="1577"/>
      <c r="D51" s="1577"/>
    </row>
    <row r="52" spans="1:4" ht="15">
      <c r="A52" s="1577"/>
      <c r="B52" s="1577"/>
      <c r="C52" s="1577"/>
      <c r="D52" s="1577"/>
    </row>
    <row r="53" spans="1:4" ht="15">
      <c r="A53" s="1577"/>
      <c r="B53" s="1577"/>
      <c r="C53" s="1577"/>
      <c r="D53" s="1577"/>
    </row>
    <row r="54" spans="1:4" ht="15">
      <c r="A54" s="1577"/>
      <c r="B54" s="1577"/>
      <c r="C54" s="1577"/>
      <c r="D54" s="1577"/>
    </row>
    <row r="55" spans="1:4" ht="15">
      <c r="A55" s="1577"/>
      <c r="B55" s="1577"/>
      <c r="C55" s="1577"/>
      <c r="D55" s="1577"/>
    </row>
    <row r="56" spans="1:4" ht="15">
      <c r="A56" s="1577"/>
      <c r="B56" s="1577"/>
      <c r="C56" s="1577"/>
      <c r="D56" s="1577"/>
    </row>
    <row r="57" spans="1:4" ht="15">
      <c r="A57" s="1577"/>
      <c r="B57" s="1577"/>
      <c r="C57" s="1577"/>
      <c r="D57" s="1577"/>
    </row>
    <row r="58" spans="1:4" ht="15">
      <c r="A58" s="1577"/>
      <c r="B58" s="1577"/>
      <c r="C58" s="1577"/>
      <c r="D58" s="1577"/>
    </row>
    <row r="59" spans="1:4" ht="15">
      <c r="A59" s="1577"/>
      <c r="B59" s="1577"/>
      <c r="C59" s="1577"/>
      <c r="D59" s="1577"/>
    </row>
    <row r="60" spans="1:4" ht="15">
      <c r="A60" s="1577"/>
      <c r="B60" s="1577"/>
      <c r="C60" s="1577"/>
      <c r="D60" s="1577"/>
    </row>
    <row r="61" spans="1:4" ht="15">
      <c r="A61" s="1577"/>
      <c r="B61" s="1577"/>
      <c r="C61" s="1577"/>
      <c r="D61" s="1577"/>
    </row>
    <row r="62" spans="1:4" ht="15">
      <c r="A62" s="1577"/>
      <c r="B62" s="1577"/>
      <c r="C62" s="1577"/>
      <c r="D62" s="1577"/>
    </row>
    <row r="63" spans="1:4" ht="15">
      <c r="A63" s="1577"/>
      <c r="B63" s="1577"/>
      <c r="C63" s="1577"/>
      <c r="D63" s="1577"/>
    </row>
    <row r="64" spans="1:4" ht="15">
      <c r="A64" s="1577"/>
      <c r="B64" s="1577"/>
      <c r="C64" s="1577"/>
      <c r="D64" s="1577"/>
    </row>
    <row r="65" spans="1:4" ht="15">
      <c r="A65" s="1577"/>
      <c r="B65" s="1577"/>
      <c r="C65" s="1577"/>
      <c r="D65" s="1577"/>
    </row>
    <row r="66" spans="1:4" ht="15">
      <c r="A66" s="1577"/>
      <c r="B66" s="1577"/>
      <c r="C66" s="1577"/>
      <c r="D66" s="1577"/>
    </row>
    <row r="67" spans="1:4" ht="15">
      <c r="A67" s="1577"/>
      <c r="B67" s="1577"/>
      <c r="C67" s="1577"/>
      <c r="D67" s="1577"/>
    </row>
    <row r="68" spans="1:4" ht="15">
      <c r="A68" s="1577"/>
      <c r="B68" s="1577"/>
      <c r="C68" s="1577"/>
      <c r="D68" s="1577"/>
    </row>
    <row r="69" spans="1:4" ht="15">
      <c r="A69" s="1577"/>
      <c r="B69" s="1577"/>
      <c r="C69" s="1577"/>
      <c r="D69" s="1577"/>
    </row>
    <row r="70" spans="1:4" ht="15">
      <c r="A70" s="1577"/>
      <c r="B70" s="1577"/>
      <c r="C70" s="1577"/>
      <c r="D70" s="1577"/>
    </row>
    <row r="71" spans="1:4" ht="15">
      <c r="A71" s="643"/>
      <c r="B71" s="643"/>
      <c r="C71" s="644"/>
      <c r="D71" s="644"/>
    </row>
    <row r="72" spans="1:4" ht="15">
      <c r="A72" s="643"/>
      <c r="B72" s="643"/>
      <c r="C72" s="644"/>
      <c r="D72" s="644"/>
    </row>
    <row r="73" spans="1:4" ht="15">
      <c r="A73" s="643"/>
      <c r="B73" s="643"/>
      <c r="C73" s="644"/>
      <c r="D73" s="644"/>
    </row>
    <row r="74" spans="1:4" ht="15">
      <c r="A74" s="643"/>
      <c r="B74" s="643"/>
      <c r="C74" s="644"/>
      <c r="D74" s="644"/>
    </row>
    <row r="75" spans="1:4" ht="15">
      <c r="A75" s="645" t="s">
        <v>307</v>
      </c>
      <c r="B75" s="645" t="s">
        <v>314</v>
      </c>
      <c r="C75" s="644"/>
      <c r="D75" s="644"/>
    </row>
    <row r="76" spans="1:4" ht="15">
      <c r="A76" s="645" t="s">
        <v>315</v>
      </c>
      <c r="B76" s="645" t="s">
        <v>382</v>
      </c>
      <c r="C76" s="644"/>
      <c r="D76" s="644"/>
    </row>
    <row r="77" spans="1:4" ht="15">
      <c r="A77" s="645" t="s">
        <v>375</v>
      </c>
      <c r="B77" s="645" t="s">
        <v>375</v>
      </c>
      <c r="C77" s="644"/>
      <c r="D77" s="644"/>
    </row>
    <row r="78" spans="1:4" ht="15">
      <c r="A78" s="643"/>
      <c r="B78" s="643"/>
      <c r="C78" s="644"/>
      <c r="D78" s="644"/>
    </row>
    <row r="79" spans="1:4" ht="15">
      <c r="A79" s="643"/>
      <c r="B79" s="643"/>
      <c r="C79" s="644"/>
      <c r="D79" s="644"/>
    </row>
  </sheetData>
  <sheetProtection password="E2A3" sheet="1" objects="1" scenarios="1"/>
  <mergeCells count="5">
    <mergeCell ref="A43:D43"/>
    <mergeCell ref="A10:C10"/>
    <mergeCell ref="A8:C8"/>
    <mergeCell ref="A21:C21"/>
    <mergeCell ref="A35:D42"/>
  </mergeCells>
  <dataValidations count="5">
    <dataValidation allowBlank="1" showInputMessage="1" showErrorMessage="1" prompt="indiquer le n° du compte caisse&#10;" sqref="A18"/>
    <dataValidation allowBlank="1" showInputMessage="1" showErrorMessage="1" prompt="indiquer le solde de la balance&#10;" sqref="C18"/>
    <dataValidation allowBlank="1" showInputMessage="1" showErrorMessage="1" prompt="Indiquer le montant figurant le brouillard de caisse&#10;&#10;" sqref="C16"/>
    <dataValidation type="list" allowBlank="1" showInputMessage="1" showErrorMessage="1" sqref="D8 D24:D26 D29:D30 D10">
      <formula1>$A$75:$A$76</formula1>
    </dataValidation>
    <dataValidation type="list" allowBlank="1" showInputMessage="1" showErrorMessage="1" sqref="D31">
      <formula1>$B$75:$B$77</formula1>
    </dataValidation>
  </dataValidations>
  <printOptions horizontalCentered="1"/>
  <pageMargins left="0.7874015748031497" right="0.7874015748031497" top="0.7874015748031497" bottom="0.984251968503937" header="0.3937007874015748" footer="0.5118110236220472"/>
  <pageSetup horizontalDpi="300" verticalDpi="300" orientation="portrait" paperSize="9" r:id="rId1"/>
  <headerFooter alignWithMargins="0">
    <oddHeader>&amp;C&amp;"Arial,Gras"&amp;14&amp;A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0.140625" style="11" customWidth="1"/>
    <col min="2" max="2" width="18.57421875" style="11" customWidth="1"/>
    <col min="3" max="3" width="12.00390625" style="11" customWidth="1"/>
    <col min="4" max="4" width="14.421875" style="11" customWidth="1"/>
    <col min="5" max="9" width="11.7109375" style="11" customWidth="1"/>
    <col min="10" max="10" width="12.7109375" style="11" customWidth="1"/>
    <col min="11" max="11" width="11.7109375" style="11" customWidth="1"/>
    <col min="12" max="12" width="11.8515625" style="11" customWidth="1"/>
  </cols>
  <sheetData>
    <row r="1" spans="1:11" ht="23.25">
      <c r="A1" s="451"/>
      <c r="B1" s="452"/>
      <c r="C1" s="490"/>
      <c r="D1" s="490"/>
      <c r="E1" s="740"/>
      <c r="F1" s="741"/>
      <c r="G1" s="741"/>
      <c r="H1" s="1360" t="s">
        <v>553</v>
      </c>
      <c r="I1" s="1361" t="s">
        <v>315</v>
      </c>
      <c r="J1" s="490"/>
      <c r="K1" s="493" t="s">
        <v>1014</v>
      </c>
    </row>
    <row r="2" spans="1:11" ht="16.5">
      <c r="A2" s="454"/>
      <c r="B2" s="455"/>
      <c r="C2" s="494"/>
      <c r="D2" s="494"/>
      <c r="E2" s="455"/>
      <c r="F2" s="702"/>
      <c r="G2" s="702"/>
      <c r="H2" s="702"/>
      <c r="I2" s="702"/>
      <c r="J2" s="64" t="s">
        <v>550</v>
      </c>
      <c r="K2" s="1304" t="s">
        <v>551</v>
      </c>
    </row>
    <row r="3" spans="1:12" s="29" customFormat="1" ht="14.25">
      <c r="A3" s="478" t="s">
        <v>913</v>
      </c>
      <c r="B3" s="473">
        <f>'A1'!$B$6</f>
        <v>0</v>
      </c>
      <c r="C3" s="501"/>
      <c r="D3" s="501"/>
      <c r="E3" s="498"/>
      <c r="F3" s="702"/>
      <c r="G3" s="702"/>
      <c r="H3" s="702"/>
      <c r="I3" s="702"/>
      <c r="J3" s="501" t="s">
        <v>908</v>
      </c>
      <c r="K3" s="515">
        <f>'A1'!$C$7</f>
        <v>0</v>
      </c>
      <c r="L3" s="54"/>
    </row>
    <row r="4" spans="1:12" s="29" customFormat="1" ht="14.25">
      <c r="A4" s="478" t="s">
        <v>914</v>
      </c>
      <c r="B4" s="474">
        <f>'A1'!$G$6</f>
        <v>0</v>
      </c>
      <c r="C4" s="494"/>
      <c r="D4" s="494"/>
      <c r="E4" s="455"/>
      <c r="F4" s="702"/>
      <c r="G4" s="702"/>
      <c r="H4" s="702"/>
      <c r="I4" s="702"/>
      <c r="J4" s="499" t="s">
        <v>910</v>
      </c>
      <c r="K4" s="759">
        <f>'A1'!$C$8</f>
        <v>0</v>
      </c>
      <c r="L4" s="54"/>
    </row>
    <row r="5" spans="1:12" s="29" customFormat="1" ht="14.25">
      <c r="A5" s="545"/>
      <c r="B5" s="455"/>
      <c r="C5" s="494"/>
      <c r="D5" s="494"/>
      <c r="E5" s="455"/>
      <c r="F5" s="702"/>
      <c r="G5" s="702"/>
      <c r="H5" s="702"/>
      <c r="I5" s="702"/>
      <c r="J5" s="702"/>
      <c r="K5" s="743"/>
      <c r="L5" s="54"/>
    </row>
    <row r="6" spans="1:12" s="29" customFormat="1" ht="20.25">
      <c r="A6" s="483" t="s">
        <v>1015</v>
      </c>
      <c r="B6" s="484"/>
      <c r="C6" s="484"/>
      <c r="D6" s="484"/>
      <c r="E6" s="484"/>
      <c r="F6" s="484"/>
      <c r="G6" s="484"/>
      <c r="H6" s="484"/>
      <c r="I6" s="484"/>
      <c r="J6" s="484"/>
      <c r="K6" s="588"/>
      <c r="L6" s="54"/>
    </row>
    <row r="7" spans="1:12" s="29" customFormat="1" ht="20.25">
      <c r="A7" s="933"/>
      <c r="B7" s="544"/>
      <c r="C7" s="544"/>
      <c r="D7" s="544"/>
      <c r="E7" s="544"/>
      <c r="F7" s="544"/>
      <c r="G7" s="544"/>
      <c r="H7" s="544"/>
      <c r="I7" s="544"/>
      <c r="J7" s="544"/>
      <c r="K7" s="934"/>
      <c r="L7" s="54"/>
    </row>
    <row r="8" spans="1:12" s="29" customFormat="1" ht="18" customHeight="1">
      <c r="A8" s="935" t="s">
        <v>255</v>
      </c>
      <c r="B8" s="544"/>
      <c r="C8" s="544"/>
      <c r="D8" s="1809"/>
      <c r="E8" s="544"/>
      <c r="F8" s="2210" t="str">
        <f>IF(OR(D8="",D10=""),"Les 2 réponses sont obligatoires !","")</f>
        <v>Les 2 réponses sont obligatoires !</v>
      </c>
      <c r="G8" s="2210"/>
      <c r="H8" s="2210"/>
      <c r="I8" s="2210"/>
      <c r="J8" s="2210"/>
      <c r="K8" s="934"/>
      <c r="L8" s="54"/>
    </row>
    <row r="9" spans="1:12" s="29" customFormat="1" ht="15" customHeight="1">
      <c r="A9" s="2194" t="s">
        <v>383</v>
      </c>
      <c r="B9" s="2206"/>
      <c r="C9" s="2206"/>
      <c r="D9" s="544"/>
      <c r="E9" s="544"/>
      <c r="F9" s="544"/>
      <c r="G9" s="544"/>
      <c r="H9" s="544"/>
      <c r="I9" s="544"/>
      <c r="J9" s="544"/>
      <c r="K9" s="934"/>
      <c r="L9" s="54"/>
    </row>
    <row r="10" spans="1:12" s="29" customFormat="1" ht="15" customHeight="1">
      <c r="A10" s="2207"/>
      <c r="B10" s="2206"/>
      <c r="C10" s="2206"/>
      <c r="D10" s="1809"/>
      <c r="E10" s="943">
        <f>IF(D10="non fait","pourquoi ?","")</f>
      </c>
      <c r="F10" s="2208"/>
      <c r="G10" s="2208"/>
      <c r="H10" s="2208"/>
      <c r="I10" s="2208"/>
      <c r="J10" s="2208"/>
      <c r="K10" s="2209"/>
      <c r="L10" s="54"/>
    </row>
    <row r="11" spans="1:12" s="29" customFormat="1" ht="21" thickBot="1">
      <c r="A11" s="933"/>
      <c r="B11" s="544"/>
      <c r="C11" s="544"/>
      <c r="D11" s="544"/>
      <c r="E11" s="544"/>
      <c r="F11" s="544"/>
      <c r="G11" s="544"/>
      <c r="H11" s="544"/>
      <c r="I11" s="544"/>
      <c r="J11" s="544"/>
      <c r="K11" s="934"/>
      <c r="L11" s="54"/>
    </row>
    <row r="12" spans="1:11" s="69" customFormat="1" ht="12.75">
      <c r="A12" s="646" t="s">
        <v>1016</v>
      </c>
      <c r="B12" s="647" t="s">
        <v>1017</v>
      </c>
      <c r="C12" s="648" t="s">
        <v>1018</v>
      </c>
      <c r="D12" s="649" t="s">
        <v>256</v>
      </c>
      <c r="E12" s="650" t="s">
        <v>1019</v>
      </c>
      <c r="F12" s="651"/>
      <c r="G12" s="651"/>
      <c r="H12" s="652"/>
      <c r="I12" s="653" t="s">
        <v>1020</v>
      </c>
      <c r="J12" s="654"/>
      <c r="K12" s="655"/>
    </row>
    <row r="13" spans="1:11" s="665" customFormat="1" ht="28.5" customHeight="1" thickBot="1">
      <c r="A13" s="656"/>
      <c r="B13" s="657" t="s">
        <v>1021</v>
      </c>
      <c r="C13" s="658"/>
      <c r="D13" s="659" t="s">
        <v>257</v>
      </c>
      <c r="E13" s="656" t="s">
        <v>1022</v>
      </c>
      <c r="F13" s="660" t="s">
        <v>1023</v>
      </c>
      <c r="G13" s="660" t="s">
        <v>1024</v>
      </c>
      <c r="H13" s="661" t="s">
        <v>1025</v>
      </c>
      <c r="I13" s="662" t="s">
        <v>1026</v>
      </c>
      <c r="J13" s="663" t="s">
        <v>1027</v>
      </c>
      <c r="K13" s="664" t="s">
        <v>1028</v>
      </c>
    </row>
    <row r="14" spans="1:11" s="29" customFormat="1" ht="15" customHeight="1">
      <c r="A14" s="710"/>
      <c r="B14" s="711"/>
      <c r="C14" s="712"/>
      <c r="D14" s="1691"/>
      <c r="E14" s="713"/>
      <c r="F14" s="714"/>
      <c r="G14" s="714"/>
      <c r="H14" s="70">
        <f>F14-G14</f>
        <v>0</v>
      </c>
      <c r="I14" s="713"/>
      <c r="J14" s="714"/>
      <c r="K14" s="70">
        <f>H14-I14-J14</f>
        <v>0</v>
      </c>
    </row>
    <row r="15" spans="1:11" s="29" customFormat="1" ht="15" customHeight="1">
      <c r="A15" s="715"/>
      <c r="B15" s="711"/>
      <c r="C15" s="712"/>
      <c r="D15" s="1691"/>
      <c r="E15" s="713"/>
      <c r="F15" s="714"/>
      <c r="G15" s="714"/>
      <c r="H15" s="70">
        <f aca="true" t="shared" si="0" ref="H15:H26">F15-G15</f>
        <v>0</v>
      </c>
      <c r="I15" s="713"/>
      <c r="J15" s="714"/>
      <c r="K15" s="70">
        <f aca="true" t="shared" si="1" ref="K15:K26">H15-I15-J15</f>
        <v>0</v>
      </c>
    </row>
    <row r="16" spans="1:11" s="29" customFormat="1" ht="15" customHeight="1">
      <c r="A16" s="715"/>
      <c r="B16" s="711"/>
      <c r="C16" s="712"/>
      <c r="D16" s="1691"/>
      <c r="E16" s="713"/>
      <c r="F16" s="714"/>
      <c r="G16" s="714"/>
      <c r="H16" s="70">
        <f t="shared" si="0"/>
        <v>0</v>
      </c>
      <c r="I16" s="713"/>
      <c r="J16" s="714"/>
      <c r="K16" s="70">
        <f t="shared" si="1"/>
        <v>0</v>
      </c>
    </row>
    <row r="17" spans="1:11" s="29" customFormat="1" ht="15" customHeight="1">
      <c r="A17" s="715"/>
      <c r="B17" s="711"/>
      <c r="C17" s="712"/>
      <c r="D17" s="1691"/>
      <c r="E17" s="713"/>
      <c r="F17" s="714"/>
      <c r="G17" s="714"/>
      <c r="H17" s="70">
        <f t="shared" si="0"/>
        <v>0</v>
      </c>
      <c r="I17" s="713"/>
      <c r="J17" s="714"/>
      <c r="K17" s="70">
        <f t="shared" si="1"/>
        <v>0</v>
      </c>
    </row>
    <row r="18" spans="1:11" s="29" customFormat="1" ht="15" customHeight="1">
      <c r="A18" s="715"/>
      <c r="B18" s="711"/>
      <c r="C18" s="712"/>
      <c r="D18" s="1691"/>
      <c r="E18" s="713"/>
      <c r="F18" s="714"/>
      <c r="G18" s="714"/>
      <c r="H18" s="70">
        <f t="shared" si="0"/>
        <v>0</v>
      </c>
      <c r="I18" s="713"/>
      <c r="J18" s="714"/>
      <c r="K18" s="70">
        <f t="shared" si="1"/>
        <v>0</v>
      </c>
    </row>
    <row r="19" spans="1:11" s="29" customFormat="1" ht="15" customHeight="1">
      <c r="A19" s="715"/>
      <c r="B19" s="711"/>
      <c r="C19" s="712"/>
      <c r="D19" s="1691"/>
      <c r="E19" s="713"/>
      <c r="F19" s="714"/>
      <c r="G19" s="714"/>
      <c r="H19" s="70"/>
      <c r="I19" s="713"/>
      <c r="J19" s="714"/>
      <c r="K19" s="70"/>
    </row>
    <row r="20" spans="1:11" s="29" customFormat="1" ht="15" customHeight="1">
      <c r="A20" s="715"/>
      <c r="B20" s="711"/>
      <c r="C20" s="712"/>
      <c r="D20" s="1691"/>
      <c r="E20" s="713"/>
      <c r="F20" s="714"/>
      <c r="G20" s="714"/>
      <c r="H20" s="70">
        <f t="shared" si="0"/>
        <v>0</v>
      </c>
      <c r="I20" s="713"/>
      <c r="J20" s="714"/>
      <c r="K20" s="70">
        <f t="shared" si="1"/>
        <v>0</v>
      </c>
    </row>
    <row r="21" spans="1:11" s="29" customFormat="1" ht="15" customHeight="1">
      <c r="A21" s="715"/>
      <c r="B21" s="711"/>
      <c r="C21" s="712"/>
      <c r="D21" s="1691"/>
      <c r="E21" s="713"/>
      <c r="F21" s="714"/>
      <c r="G21" s="714"/>
      <c r="H21" s="70">
        <f t="shared" si="0"/>
        <v>0</v>
      </c>
      <c r="I21" s="713"/>
      <c r="J21" s="714"/>
      <c r="K21" s="70">
        <f t="shared" si="1"/>
        <v>0</v>
      </c>
    </row>
    <row r="22" spans="1:11" s="29" customFormat="1" ht="15" customHeight="1">
      <c r="A22" s="715"/>
      <c r="B22" s="711"/>
      <c r="C22" s="712"/>
      <c r="D22" s="1691"/>
      <c r="E22" s="713"/>
      <c r="F22" s="714"/>
      <c r="G22" s="714"/>
      <c r="H22" s="70">
        <f t="shared" si="0"/>
        <v>0</v>
      </c>
      <c r="I22" s="713"/>
      <c r="J22" s="714"/>
      <c r="K22" s="70">
        <f t="shared" si="1"/>
        <v>0</v>
      </c>
    </row>
    <row r="23" spans="1:11" s="29" customFormat="1" ht="15" customHeight="1">
      <c r="A23" s="715"/>
      <c r="B23" s="711"/>
      <c r="C23" s="712"/>
      <c r="D23" s="1691"/>
      <c r="E23" s="713"/>
      <c r="F23" s="714"/>
      <c r="G23" s="714"/>
      <c r="H23" s="70">
        <f t="shared" si="0"/>
        <v>0</v>
      </c>
      <c r="I23" s="713"/>
      <c r="J23" s="714"/>
      <c r="K23" s="70">
        <f t="shared" si="1"/>
        <v>0</v>
      </c>
    </row>
    <row r="24" spans="1:11" s="29" customFormat="1" ht="15" customHeight="1">
      <c r="A24" s="715"/>
      <c r="B24" s="711"/>
      <c r="C24" s="712"/>
      <c r="D24" s="1691"/>
      <c r="E24" s="713"/>
      <c r="F24" s="714"/>
      <c r="G24" s="714"/>
      <c r="H24" s="70">
        <f t="shared" si="0"/>
        <v>0</v>
      </c>
      <c r="I24" s="713"/>
      <c r="J24" s="714"/>
      <c r="K24" s="70">
        <f t="shared" si="1"/>
        <v>0</v>
      </c>
    </row>
    <row r="25" spans="1:11" s="29" customFormat="1" ht="15" customHeight="1">
      <c r="A25" s="715"/>
      <c r="B25" s="711"/>
      <c r="C25" s="712"/>
      <c r="D25" s="1691"/>
      <c r="E25" s="713"/>
      <c r="F25" s="714"/>
      <c r="G25" s="714"/>
      <c r="H25" s="70">
        <f t="shared" si="0"/>
        <v>0</v>
      </c>
      <c r="I25" s="713"/>
      <c r="J25" s="714"/>
      <c r="K25" s="70">
        <f t="shared" si="1"/>
        <v>0</v>
      </c>
    </row>
    <row r="26" spans="1:11" s="29" customFormat="1" ht="15" customHeight="1" thickBot="1">
      <c r="A26" s="716"/>
      <c r="B26" s="717"/>
      <c r="C26" s="587"/>
      <c r="D26" s="1692"/>
      <c r="E26" s="713"/>
      <c r="F26" s="714"/>
      <c r="G26" s="714"/>
      <c r="H26" s="70">
        <f t="shared" si="0"/>
        <v>0</v>
      </c>
      <c r="I26" s="713"/>
      <c r="J26" s="714"/>
      <c r="K26" s="446">
        <f t="shared" si="1"/>
        <v>0</v>
      </c>
    </row>
    <row r="27" spans="1:11" s="56" customFormat="1" ht="13.5" thickBot="1">
      <c r="A27" s="382"/>
      <c r="B27" s="383"/>
      <c r="C27" s="384"/>
      <c r="D27" s="385" t="s">
        <v>1029</v>
      </c>
      <c r="E27" s="71">
        <f aca="true" t="shared" si="2" ref="E27:K27">SUM(E14:E26)</f>
        <v>0</v>
      </c>
      <c r="F27" s="57">
        <f t="shared" si="2"/>
        <v>0</v>
      </c>
      <c r="G27" s="57">
        <f t="shared" si="2"/>
        <v>0</v>
      </c>
      <c r="H27" s="72">
        <f t="shared" si="2"/>
        <v>0</v>
      </c>
      <c r="I27" s="71">
        <f t="shared" si="2"/>
        <v>0</v>
      </c>
      <c r="J27" s="444">
        <f t="shared" si="2"/>
        <v>0</v>
      </c>
      <c r="K27" s="445">
        <f t="shared" si="2"/>
        <v>0</v>
      </c>
    </row>
    <row r="28" spans="1:12" s="29" customFormat="1" ht="14.25">
      <c r="A28" s="5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s="29" customFormat="1" ht="14.25">
      <c r="A29" s="5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s="29" customFormat="1" ht="14.25">
      <c r="A30" s="54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s="29" customFormat="1" ht="14.25">
      <c r="A31" s="54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s="29" customFormat="1" ht="14.25">
      <c r="A32" s="54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29" customFormat="1" ht="14.25">
      <c r="A33" s="54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s="29" customFormat="1" ht="14.25">
      <c r="A34" s="54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s="29" customFormat="1" ht="14.25">
      <c r="A35" s="54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29" customFormat="1" ht="14.25">
      <c r="A36" s="5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29" customFormat="1" ht="14.25">
      <c r="A37" s="54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29" customFormat="1" ht="14.25">
      <c r="A38" s="54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s="29" customFormat="1" ht="14.25">
      <c r="A39" s="54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s="29" customFormat="1" ht="14.25">
      <c r="A40" s="54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s="29" customFormat="1" ht="14.25">
      <c r="A41" s="54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s="29" customFormat="1" ht="14.25">
      <c r="A42" s="5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s="29" customFormat="1" ht="14.25">
      <c r="A43" s="5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s="29" customFormat="1" ht="14.25">
      <c r="A44" s="54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s="29" customFormat="1" ht="14.25">
      <c r="A45" s="54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s="29" customFormat="1" ht="14.25">
      <c r="A46" s="54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ht="16.5">
      <c r="B47" s="16"/>
    </row>
    <row r="48" ht="16.5">
      <c r="B48" s="16"/>
    </row>
    <row r="49" spans="1:2" ht="16.5">
      <c r="A49" s="11" t="s">
        <v>583</v>
      </c>
      <c r="B49" s="16"/>
    </row>
    <row r="50" spans="1:2" ht="16.5">
      <c r="A50" s="54" t="s">
        <v>307</v>
      </c>
      <c r="B50" s="54" t="s">
        <v>314</v>
      </c>
    </row>
    <row r="51" spans="1:2" ht="16.5">
      <c r="A51" s="54" t="s">
        <v>315</v>
      </c>
      <c r="B51" s="54" t="s">
        <v>382</v>
      </c>
    </row>
  </sheetData>
  <sheetProtection password="E2A3" sheet="1" objects="1" scenarios="1"/>
  <mergeCells count="3">
    <mergeCell ref="A9:C10"/>
    <mergeCell ref="F10:K10"/>
    <mergeCell ref="F8:J8"/>
  </mergeCells>
  <conditionalFormatting sqref="F10:K10">
    <cfRule type="expression" priority="1" dxfId="0" stopIfTrue="1">
      <formula>$D$10="non fait"</formula>
    </cfRule>
  </conditionalFormatting>
  <dataValidations count="1">
    <dataValidation type="list" allowBlank="1" showInputMessage="1" showErrorMessage="1" sqref="D8 D10">
      <formula1>$A$49:$A$51</formula1>
    </dataValidation>
  </dataValidations>
  <printOptions horizontalCentered="1"/>
  <pageMargins left="0.2362204724409449" right="0.15748031496062992" top="0.7874015748031497" bottom="0.5511811023622047" header="0.2755905511811024" footer="0.2362204724409449"/>
  <pageSetup horizontalDpi="300" verticalDpi="300" orientation="landscape" paperSize="9" scale="98" r:id="rId1"/>
  <headerFooter alignWithMargins="0">
    <oddHeader>&amp;C&amp;"Arial,Gras"&amp;14&amp;A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0.140625" style="11" customWidth="1"/>
    <col min="2" max="2" width="18.57421875" style="11" customWidth="1"/>
    <col min="3" max="3" width="10.140625" style="11" customWidth="1"/>
    <col min="4" max="6" width="13.7109375" style="11" customWidth="1"/>
    <col min="7" max="7" width="10.28125" style="11" customWidth="1"/>
    <col min="8" max="8" width="12.00390625" style="11" customWidth="1"/>
    <col min="9" max="9" width="10.28125" style="11" customWidth="1"/>
    <col min="10" max="10" width="11.8515625" style="11" customWidth="1"/>
    <col min="11" max="11" width="13.7109375" style="11" customWidth="1"/>
    <col min="12" max="12" width="11.8515625" style="11" customWidth="1"/>
  </cols>
  <sheetData>
    <row r="1" spans="1:12" s="467" customFormat="1" ht="23.25">
      <c r="A1" s="451"/>
      <c r="B1" s="452"/>
      <c r="C1" s="490"/>
      <c r="D1" s="740"/>
      <c r="E1" s="741"/>
      <c r="F1" s="741"/>
      <c r="G1" s="741"/>
      <c r="H1" s="1360" t="s">
        <v>553</v>
      </c>
      <c r="I1" s="1361" t="s">
        <v>315</v>
      </c>
      <c r="J1" s="740"/>
      <c r="K1" s="742" t="s">
        <v>1030</v>
      </c>
      <c r="L1" s="718"/>
    </row>
    <row r="2" spans="1:12" s="467" customFormat="1" ht="16.5">
      <c r="A2" s="454"/>
      <c r="B2" s="455"/>
      <c r="C2" s="494"/>
      <c r="D2" s="455"/>
      <c r="E2" s="702"/>
      <c r="F2" s="702"/>
      <c r="G2" s="702"/>
      <c r="H2" s="702"/>
      <c r="I2" s="494"/>
      <c r="J2" s="64" t="s">
        <v>550</v>
      </c>
      <c r="K2" s="1304" t="s">
        <v>551</v>
      </c>
      <c r="L2" s="718"/>
    </row>
    <row r="3" spans="1:12" s="467" customFormat="1" ht="16.5">
      <c r="A3" s="478" t="s">
        <v>913</v>
      </c>
      <c r="B3" s="473">
        <f>'A1'!$B$6</f>
        <v>0</v>
      </c>
      <c r="C3" s="501"/>
      <c r="D3" s="498"/>
      <c r="E3" s="702"/>
      <c r="F3" s="702"/>
      <c r="G3" s="702"/>
      <c r="H3" s="702"/>
      <c r="I3" s="501"/>
      <c r="J3" s="497" t="s">
        <v>908</v>
      </c>
      <c r="K3" s="515">
        <f>'A1'!$C$7</f>
        <v>0</v>
      </c>
      <c r="L3" s="718"/>
    </row>
    <row r="4" spans="1:12" s="467" customFormat="1" ht="16.5">
      <c r="A4" s="744" t="s">
        <v>914</v>
      </c>
      <c r="B4" s="719">
        <f>'A1'!$G$6</f>
        <v>0</v>
      </c>
      <c r="C4" s="502"/>
      <c r="D4" s="458"/>
      <c r="E4" s="720"/>
      <c r="F4" s="720"/>
      <c r="G4" s="720"/>
      <c r="H4" s="720"/>
      <c r="I4" s="502"/>
      <c r="J4" s="499" t="s">
        <v>910</v>
      </c>
      <c r="K4" s="745">
        <f>'A1'!$C$8</f>
        <v>0</v>
      </c>
      <c r="L4" s="718"/>
    </row>
    <row r="5" spans="1:12" s="467" customFormat="1" ht="20.25">
      <c r="A5" s="746" t="s">
        <v>926</v>
      </c>
      <c r="B5" s="485"/>
      <c r="C5" s="485"/>
      <c r="D5" s="485"/>
      <c r="E5" s="485"/>
      <c r="F5" s="485"/>
      <c r="G5" s="485"/>
      <c r="H5" s="485"/>
      <c r="I5" s="485"/>
      <c r="J5" s="485"/>
      <c r="K5" s="486"/>
      <c r="L5" s="718"/>
    </row>
    <row r="6" spans="1:12" s="467" customFormat="1" ht="20.25">
      <c r="A6" s="747"/>
      <c r="B6" s="721"/>
      <c r="C6" s="721"/>
      <c r="D6" s="721"/>
      <c r="E6" s="721"/>
      <c r="F6" s="721"/>
      <c r="G6" s="721"/>
      <c r="H6" s="721"/>
      <c r="I6" s="721"/>
      <c r="J6" s="721"/>
      <c r="K6" s="748"/>
      <c r="L6" s="718"/>
    </row>
    <row r="7" spans="1:12" s="467" customFormat="1" ht="12.75" customHeight="1">
      <c r="A7" s="2194" t="s">
        <v>395</v>
      </c>
      <c r="B7" s="2206"/>
      <c r="C7" s="2206"/>
      <c r="D7" s="721"/>
      <c r="E7" s="709"/>
      <c r="F7" s="721"/>
      <c r="G7" s="721"/>
      <c r="H7" s="721"/>
      <c r="I7" s="721"/>
      <c r="J7" s="721"/>
      <c r="K7" s="748"/>
      <c r="L7" s="718"/>
    </row>
    <row r="8" spans="1:12" s="467" customFormat="1" ht="12.75" customHeight="1">
      <c r="A8" s="2207"/>
      <c r="B8" s="2206"/>
      <c r="C8" s="2206"/>
      <c r="D8" s="721"/>
      <c r="E8" s="709"/>
      <c r="F8" s="721"/>
      <c r="G8" s="721"/>
      <c r="H8" s="721"/>
      <c r="I8" s="721"/>
      <c r="J8" s="721"/>
      <c r="K8" s="748"/>
      <c r="L8" s="718"/>
    </row>
    <row r="9" spans="1:12" s="467" customFormat="1" ht="12.75" customHeight="1">
      <c r="A9" s="2207"/>
      <c r="B9" s="2206"/>
      <c r="C9" s="2206"/>
      <c r="D9" s="1825"/>
      <c r="E9" s="709"/>
      <c r="F9" s="721"/>
      <c r="G9" s="721"/>
      <c r="H9" s="721"/>
      <c r="I9" s="721"/>
      <c r="J9" s="721"/>
      <c r="K9" s="748"/>
      <c r="L9" s="718"/>
    </row>
    <row r="10" spans="1:12" s="467" customFormat="1" ht="17.25" thickBot="1">
      <c r="A10" s="749"/>
      <c r="B10" s="702"/>
      <c r="C10" s="702"/>
      <c r="D10" s="702"/>
      <c r="E10" s="702"/>
      <c r="F10" s="702"/>
      <c r="G10" s="702"/>
      <c r="H10" s="702"/>
      <c r="I10" s="702"/>
      <c r="J10" s="702"/>
      <c r="K10" s="743"/>
      <c r="L10" s="718"/>
    </row>
    <row r="11" spans="1:11" s="728" customFormat="1" ht="18" customHeight="1">
      <c r="A11" s="722"/>
      <c r="B11" s="723" t="s">
        <v>1017</v>
      </c>
      <c r="C11" s="723"/>
      <c r="D11" s="724" t="s">
        <v>1031</v>
      </c>
      <c r="E11" s="725"/>
      <c r="F11" s="723" t="s">
        <v>1032</v>
      </c>
      <c r="G11" s="724" t="s">
        <v>1033</v>
      </c>
      <c r="H11" s="725"/>
      <c r="I11" s="725"/>
      <c r="J11" s="726"/>
      <c r="K11" s="727" t="s">
        <v>1034</v>
      </c>
    </row>
    <row r="12" spans="1:11" s="728" customFormat="1" ht="15" customHeight="1">
      <c r="A12" s="729" t="s">
        <v>1005</v>
      </c>
      <c r="B12" s="730" t="s">
        <v>1035</v>
      </c>
      <c r="C12" s="730" t="s">
        <v>1036</v>
      </c>
      <c r="D12" s="731" t="s">
        <v>1037</v>
      </c>
      <c r="E12" s="731" t="s">
        <v>1038</v>
      </c>
      <c r="F12" s="730" t="s">
        <v>1039</v>
      </c>
      <c r="G12" s="732" t="s">
        <v>1040</v>
      </c>
      <c r="H12" s="733"/>
      <c r="I12" s="732" t="s">
        <v>1041</v>
      </c>
      <c r="J12" s="733"/>
      <c r="K12" s="734" t="s">
        <v>1042</v>
      </c>
    </row>
    <row r="13" spans="1:11" s="728" customFormat="1" ht="15" customHeight="1" thickBot="1">
      <c r="A13" s="735"/>
      <c r="B13" s="736"/>
      <c r="C13" s="736"/>
      <c r="D13" s="736" t="s">
        <v>1043</v>
      </c>
      <c r="E13" s="736" t="s">
        <v>1043</v>
      </c>
      <c r="F13" s="736" t="s">
        <v>1044</v>
      </c>
      <c r="G13" s="736" t="s">
        <v>1045</v>
      </c>
      <c r="H13" s="737" t="s">
        <v>1006</v>
      </c>
      <c r="I13" s="736" t="s">
        <v>1045</v>
      </c>
      <c r="J13" s="737" t="s">
        <v>1006</v>
      </c>
      <c r="K13" s="738" t="s">
        <v>1044</v>
      </c>
    </row>
    <row r="14" spans="1:11" s="645" customFormat="1" ht="15" customHeight="1">
      <c r="A14" s="715"/>
      <c r="B14" s="711"/>
      <c r="C14" s="714"/>
      <c r="D14" s="714"/>
      <c r="E14" s="714"/>
      <c r="F14" s="714"/>
      <c r="G14" s="714"/>
      <c r="H14" s="714"/>
      <c r="I14" s="714"/>
      <c r="J14" s="714"/>
      <c r="K14" s="750">
        <f aca="true" t="shared" si="0" ref="K14:K25">+F14-H14+J14</f>
        <v>0</v>
      </c>
    </row>
    <row r="15" spans="1:11" s="645" customFormat="1" ht="15" customHeight="1">
      <c r="A15" s="715"/>
      <c r="B15" s="711"/>
      <c r="C15" s="714"/>
      <c r="D15" s="714"/>
      <c r="E15" s="714"/>
      <c r="F15" s="714"/>
      <c r="G15" s="714"/>
      <c r="H15" s="714"/>
      <c r="I15" s="714"/>
      <c r="J15" s="714"/>
      <c r="K15" s="750">
        <f t="shared" si="0"/>
        <v>0</v>
      </c>
    </row>
    <row r="16" spans="1:11" s="645" customFormat="1" ht="15" customHeight="1">
      <c r="A16" s="715"/>
      <c r="B16" s="711"/>
      <c r="C16" s="714"/>
      <c r="D16" s="714"/>
      <c r="E16" s="714"/>
      <c r="F16" s="714"/>
      <c r="G16" s="714"/>
      <c r="H16" s="714"/>
      <c r="I16" s="714"/>
      <c r="J16" s="714"/>
      <c r="K16" s="750">
        <f t="shared" si="0"/>
        <v>0</v>
      </c>
    </row>
    <row r="17" spans="1:11" s="645" customFormat="1" ht="15" customHeight="1">
      <c r="A17" s="715"/>
      <c r="B17" s="711"/>
      <c r="C17" s="714"/>
      <c r="D17" s="714"/>
      <c r="E17" s="714"/>
      <c r="F17" s="714"/>
      <c r="G17" s="714"/>
      <c r="H17" s="714"/>
      <c r="I17" s="714"/>
      <c r="J17" s="714"/>
      <c r="K17" s="750">
        <f t="shared" si="0"/>
        <v>0</v>
      </c>
    </row>
    <row r="18" spans="1:11" s="645" customFormat="1" ht="15" customHeight="1">
      <c r="A18" s="715"/>
      <c r="B18" s="711"/>
      <c r="C18" s="714"/>
      <c r="D18" s="714"/>
      <c r="E18" s="714"/>
      <c r="F18" s="714"/>
      <c r="G18" s="714"/>
      <c r="H18" s="714"/>
      <c r="I18" s="714"/>
      <c r="J18" s="714"/>
      <c r="K18" s="750">
        <f t="shared" si="0"/>
        <v>0</v>
      </c>
    </row>
    <row r="19" spans="1:11" s="645" customFormat="1" ht="15" customHeight="1">
      <c r="A19" s="715"/>
      <c r="B19" s="711"/>
      <c r="C19" s="714"/>
      <c r="D19" s="714"/>
      <c r="E19" s="714"/>
      <c r="F19" s="714"/>
      <c r="G19" s="714"/>
      <c r="H19" s="714"/>
      <c r="I19" s="714"/>
      <c r="J19" s="714"/>
      <c r="K19" s="750">
        <f t="shared" si="0"/>
        <v>0</v>
      </c>
    </row>
    <row r="20" spans="1:11" s="645" customFormat="1" ht="15" customHeight="1">
      <c r="A20" s="715"/>
      <c r="B20" s="711"/>
      <c r="C20" s="714"/>
      <c r="D20" s="714"/>
      <c r="E20" s="714"/>
      <c r="F20" s="714"/>
      <c r="G20" s="714"/>
      <c r="H20" s="714"/>
      <c r="I20" s="714"/>
      <c r="J20" s="714"/>
      <c r="K20" s="750">
        <f t="shared" si="0"/>
        <v>0</v>
      </c>
    </row>
    <row r="21" spans="1:11" s="645" customFormat="1" ht="15" customHeight="1">
      <c r="A21" s="715"/>
      <c r="B21" s="711"/>
      <c r="C21" s="714"/>
      <c r="D21" s="714"/>
      <c r="E21" s="714"/>
      <c r="F21" s="714"/>
      <c r="G21" s="714"/>
      <c r="H21" s="714"/>
      <c r="I21" s="714"/>
      <c r="J21" s="714"/>
      <c r="K21" s="750">
        <f t="shared" si="0"/>
        <v>0</v>
      </c>
    </row>
    <row r="22" spans="1:11" s="645" customFormat="1" ht="15" customHeight="1">
      <c r="A22" s="715"/>
      <c r="B22" s="711"/>
      <c r="C22" s="714"/>
      <c r="D22" s="714"/>
      <c r="E22" s="714"/>
      <c r="F22" s="714"/>
      <c r="G22" s="714"/>
      <c r="H22" s="714"/>
      <c r="I22" s="714"/>
      <c r="J22" s="714"/>
      <c r="K22" s="750">
        <f t="shared" si="0"/>
        <v>0</v>
      </c>
    </row>
    <row r="23" spans="1:11" s="645" customFormat="1" ht="15" customHeight="1">
      <c r="A23" s="715"/>
      <c r="B23" s="711"/>
      <c r="C23" s="714"/>
      <c r="D23" s="714"/>
      <c r="E23" s="714"/>
      <c r="F23" s="714"/>
      <c r="G23" s="714"/>
      <c r="H23" s="714"/>
      <c r="I23" s="714"/>
      <c r="J23" s="714"/>
      <c r="K23" s="750">
        <f t="shared" si="0"/>
        <v>0</v>
      </c>
    </row>
    <row r="24" spans="1:11" s="645" customFormat="1" ht="15" customHeight="1">
      <c r="A24" s="715"/>
      <c r="B24" s="711"/>
      <c r="C24" s="714"/>
      <c r="D24" s="714"/>
      <c r="E24" s="714"/>
      <c r="F24" s="714"/>
      <c r="G24" s="714"/>
      <c r="H24" s="714"/>
      <c r="I24" s="714"/>
      <c r="J24" s="714"/>
      <c r="K24" s="750">
        <f t="shared" si="0"/>
        <v>0</v>
      </c>
    </row>
    <row r="25" spans="1:11" s="645" customFormat="1" ht="15" customHeight="1">
      <c r="A25" s="715"/>
      <c r="B25" s="711"/>
      <c r="C25" s="714"/>
      <c r="D25" s="714"/>
      <c r="E25" s="714"/>
      <c r="F25" s="714"/>
      <c r="G25" s="714"/>
      <c r="H25" s="714"/>
      <c r="I25" s="714"/>
      <c r="J25" s="714"/>
      <c r="K25" s="750">
        <f t="shared" si="0"/>
        <v>0</v>
      </c>
    </row>
    <row r="26" spans="1:11" s="739" customFormat="1" ht="13.5" thickBot="1">
      <c r="A26" s="2211" t="s">
        <v>1029</v>
      </c>
      <c r="B26" s="2212"/>
      <c r="C26" s="2213"/>
      <c r="D26" s="751">
        <f>SUM(D14:D25)</f>
        <v>0</v>
      </c>
      <c r="E26" s="751">
        <f>SUM(E14:E25)</f>
        <v>0</v>
      </c>
      <c r="F26" s="751">
        <f>SUM(F14:F25)</f>
        <v>0</v>
      </c>
      <c r="G26" s="751"/>
      <c r="H26" s="751">
        <f>SUM(H14:H25)</f>
        <v>0</v>
      </c>
      <c r="I26" s="751"/>
      <c r="J26" s="751">
        <f>SUM(J14:J25)</f>
        <v>0</v>
      </c>
      <c r="K26" s="752">
        <f>SUM(K14:K25)</f>
        <v>0</v>
      </c>
    </row>
    <row r="27" spans="1:12" s="29" customFormat="1" ht="14.25">
      <c r="A27" s="54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s="29" customFormat="1" ht="14.25">
      <c r="A28" s="5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s="29" customFormat="1" ht="14.25">
      <c r="A29" s="5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s="29" customFormat="1" ht="14.25">
      <c r="A30" s="54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ht="16.5">
      <c r="B31" s="16"/>
    </row>
    <row r="32" ht="16.5">
      <c r="B32" s="16"/>
    </row>
    <row r="33" ht="16.5">
      <c r="B33" s="16"/>
    </row>
    <row r="34" ht="16.5">
      <c r="B34" s="16"/>
    </row>
    <row r="35" ht="16.5">
      <c r="B35" s="16"/>
    </row>
    <row r="36" ht="16.5">
      <c r="B36" s="16"/>
    </row>
    <row r="37" ht="16.5">
      <c r="B37" s="16"/>
    </row>
    <row r="38" ht="16.5">
      <c r="B38" s="16"/>
    </row>
    <row r="90" ht="16.5">
      <c r="A90" s="29" t="s">
        <v>307</v>
      </c>
    </row>
    <row r="91" ht="16.5">
      <c r="A91" s="29" t="s">
        <v>315</v>
      </c>
    </row>
    <row r="92" ht="16.5">
      <c r="A92" s="11" t="s">
        <v>583</v>
      </c>
    </row>
  </sheetData>
  <sheetProtection password="E2A3" sheet="1" objects="1" scenarios="1"/>
  <mergeCells count="2">
    <mergeCell ref="A7:C9"/>
    <mergeCell ref="A26:C26"/>
  </mergeCells>
  <dataValidations count="2">
    <dataValidation allowBlank="1" showInputMessage="1" showErrorMessage="1" prompt="mettre &quot;FAIT&quot; ou &quot;NON FAIT&quot;&#10;" sqref="E9"/>
    <dataValidation type="list" allowBlank="1" showInputMessage="1" showErrorMessage="1" sqref="D9">
      <formula1>$A$90:$A$92</formula1>
    </dataValidation>
  </dataValidations>
  <printOptions horizontalCentered="1"/>
  <pageMargins left="0.25" right="0.17" top="0.78" bottom="0.54" header="0.2755905511811024" footer="0.25"/>
  <pageSetup horizontalDpi="300" verticalDpi="300" orientation="landscape" paperSize="9" r:id="rId1"/>
  <headerFooter alignWithMargins="0">
    <oddHeader>&amp;C&amp;"Arial,Gras"&amp;14&amp;A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4" customWidth="1"/>
    <col min="2" max="2" width="9.8515625" style="4" customWidth="1"/>
    <col min="3" max="3" width="12.7109375" style="4" customWidth="1"/>
    <col min="4" max="4" width="15.421875" style="4" customWidth="1"/>
    <col min="5" max="6" width="12.7109375" style="4" customWidth="1"/>
  </cols>
  <sheetData>
    <row r="1" spans="1:6" ht="23.25">
      <c r="A1" s="451"/>
      <c r="B1" s="452"/>
      <c r="C1" s="452"/>
      <c r="D1" s="1360" t="s">
        <v>553</v>
      </c>
      <c r="E1" s="1361" t="s">
        <v>307</v>
      </c>
      <c r="F1" s="453" t="s">
        <v>927</v>
      </c>
    </row>
    <row r="2" spans="1:6" ht="12.75">
      <c r="A2" s="454"/>
      <c r="B2" s="455"/>
      <c r="C2" s="455"/>
      <c r="D2" s="494"/>
      <c r="E2" s="64" t="s">
        <v>550</v>
      </c>
      <c r="F2" s="1304" t="s">
        <v>551</v>
      </c>
    </row>
    <row r="3" spans="1:6" ht="12.75">
      <c r="A3" s="478" t="s">
        <v>913</v>
      </c>
      <c r="B3" s="473">
        <f>'A1'!$B$6</f>
        <v>0</v>
      </c>
      <c r="C3" s="473"/>
      <c r="D3" s="497"/>
      <c r="E3" s="497" t="s">
        <v>908</v>
      </c>
      <c r="F3" s="515">
        <f>'A1'!$C$7</f>
        <v>0</v>
      </c>
    </row>
    <row r="4" spans="1:6" ht="12.75">
      <c r="A4" s="478" t="s">
        <v>914</v>
      </c>
      <c r="B4" s="474">
        <f>'A1'!$G$6</f>
        <v>0</v>
      </c>
      <c r="C4" s="474"/>
      <c r="D4" s="494"/>
      <c r="E4" s="499" t="s">
        <v>910</v>
      </c>
      <c r="F4" s="759">
        <f>'A1'!$C$8</f>
        <v>0</v>
      </c>
    </row>
    <row r="5" spans="1:6" ht="12.75">
      <c r="A5" s="480"/>
      <c r="B5" s="719"/>
      <c r="C5" s="458"/>
      <c r="D5" s="502"/>
      <c r="E5" s="458"/>
      <c r="F5" s="459"/>
    </row>
    <row r="6" spans="1:6" ht="20.25">
      <c r="A6" s="483" t="s">
        <v>928</v>
      </c>
      <c r="B6" s="484"/>
      <c r="C6" s="484"/>
      <c r="D6" s="484"/>
      <c r="E6" s="484"/>
      <c r="F6" s="588"/>
    </row>
    <row r="7" spans="1:6" ht="12.75">
      <c r="A7" s="454"/>
      <c r="B7" s="455"/>
      <c r="C7" s="455"/>
      <c r="D7" s="455"/>
      <c r="E7" s="455"/>
      <c r="F7" s="457"/>
    </row>
    <row r="8" spans="1:6" s="23" customFormat="1" ht="34.5" customHeight="1">
      <c r="A8" s="1850" t="s">
        <v>1046</v>
      </c>
      <c r="B8" s="1851" t="s">
        <v>1047</v>
      </c>
      <c r="C8" s="1851" t="s">
        <v>1048</v>
      </c>
      <c r="D8" s="1852" t="s">
        <v>639</v>
      </c>
      <c r="E8" s="1851" t="s">
        <v>1049</v>
      </c>
      <c r="F8" s="1853" t="s">
        <v>1050</v>
      </c>
    </row>
    <row r="9" spans="1:6" s="29" customFormat="1" ht="12.75">
      <c r="A9" s="753"/>
      <c r="B9" s="754"/>
      <c r="C9" s="755"/>
      <c r="D9" s="755"/>
      <c r="E9" s="755"/>
      <c r="F9" s="761">
        <f>SUM(C9:E9)</f>
        <v>0</v>
      </c>
    </row>
    <row r="10" spans="1:6" s="29" customFormat="1" ht="12.75">
      <c r="A10" s="753"/>
      <c r="B10" s="754"/>
      <c r="C10" s="755"/>
      <c r="D10" s="755"/>
      <c r="E10" s="755"/>
      <c r="F10" s="761">
        <f aca="true" t="shared" si="0" ref="F10:F23">SUM(C10:E10)</f>
        <v>0</v>
      </c>
    </row>
    <row r="11" spans="1:6" s="29" customFormat="1" ht="12.75">
      <c r="A11" s="753"/>
      <c r="B11" s="754"/>
      <c r="C11" s="755"/>
      <c r="D11" s="755"/>
      <c r="E11" s="755"/>
      <c r="F11" s="761">
        <f t="shared" si="0"/>
        <v>0</v>
      </c>
    </row>
    <row r="12" spans="1:6" s="29" customFormat="1" ht="12.75">
      <c r="A12" s="753"/>
      <c r="B12" s="754"/>
      <c r="C12" s="755"/>
      <c r="D12" s="755"/>
      <c r="E12" s="755"/>
      <c r="F12" s="761">
        <f t="shared" si="0"/>
        <v>0</v>
      </c>
    </row>
    <row r="13" spans="1:6" s="29" customFormat="1" ht="12.75">
      <c r="A13" s="753"/>
      <c r="B13" s="754"/>
      <c r="C13" s="755"/>
      <c r="D13" s="755"/>
      <c r="E13" s="755"/>
      <c r="F13" s="761">
        <f t="shared" si="0"/>
        <v>0</v>
      </c>
    </row>
    <row r="14" spans="1:6" s="29" customFormat="1" ht="12.75">
      <c r="A14" s="753"/>
      <c r="B14" s="754"/>
      <c r="C14" s="755"/>
      <c r="D14" s="755"/>
      <c r="E14" s="755"/>
      <c r="F14" s="761">
        <f t="shared" si="0"/>
        <v>0</v>
      </c>
    </row>
    <row r="15" spans="1:6" s="29" customFormat="1" ht="12.75">
      <c r="A15" s="753"/>
      <c r="B15" s="754"/>
      <c r="C15" s="755"/>
      <c r="D15" s="755"/>
      <c r="E15" s="755"/>
      <c r="F15" s="761">
        <f t="shared" si="0"/>
        <v>0</v>
      </c>
    </row>
    <row r="16" spans="1:6" s="29" customFormat="1" ht="12.75">
      <c r="A16" s="753"/>
      <c r="B16" s="754"/>
      <c r="C16" s="755"/>
      <c r="D16" s="755"/>
      <c r="E16" s="755"/>
      <c r="F16" s="761">
        <f t="shared" si="0"/>
        <v>0</v>
      </c>
    </row>
    <row r="17" spans="1:6" s="29" customFormat="1" ht="12.75">
      <c r="A17" s="753"/>
      <c r="B17" s="754"/>
      <c r="C17" s="755"/>
      <c r="D17" s="755"/>
      <c r="E17" s="755"/>
      <c r="F17" s="761">
        <f t="shared" si="0"/>
        <v>0</v>
      </c>
    </row>
    <row r="18" spans="1:6" s="29" customFormat="1" ht="12.75">
      <c r="A18" s="753"/>
      <c r="B18" s="754"/>
      <c r="C18" s="755"/>
      <c r="D18" s="755"/>
      <c r="E18" s="755"/>
      <c r="F18" s="761">
        <f t="shared" si="0"/>
        <v>0</v>
      </c>
    </row>
    <row r="19" spans="1:6" s="29" customFormat="1" ht="12.75">
      <c r="A19" s="753"/>
      <c r="B19" s="754"/>
      <c r="C19" s="755"/>
      <c r="D19" s="755"/>
      <c r="E19" s="755"/>
      <c r="F19" s="761">
        <f t="shared" si="0"/>
        <v>0</v>
      </c>
    </row>
    <row r="20" spans="1:6" s="29" customFormat="1" ht="12.75">
      <c r="A20" s="753"/>
      <c r="B20" s="754"/>
      <c r="C20" s="755"/>
      <c r="D20" s="755"/>
      <c r="E20" s="755"/>
      <c r="F20" s="761">
        <f t="shared" si="0"/>
        <v>0</v>
      </c>
    </row>
    <row r="21" spans="1:6" s="29" customFormat="1" ht="12.75">
      <c r="A21" s="753"/>
      <c r="B21" s="754"/>
      <c r="C21" s="755"/>
      <c r="D21" s="755"/>
      <c r="E21" s="755"/>
      <c r="F21" s="761">
        <f t="shared" si="0"/>
        <v>0</v>
      </c>
    </row>
    <row r="22" spans="1:6" s="29" customFormat="1" ht="12.75">
      <c r="A22" s="753"/>
      <c r="B22" s="754"/>
      <c r="C22" s="755"/>
      <c r="D22" s="755"/>
      <c r="E22" s="755"/>
      <c r="F22" s="761">
        <f t="shared" si="0"/>
        <v>0</v>
      </c>
    </row>
    <row r="23" spans="1:6" s="29" customFormat="1" ht="13.5" thickBot="1">
      <c r="A23" s="756"/>
      <c r="B23" s="757"/>
      <c r="C23" s="758"/>
      <c r="D23" s="758"/>
      <c r="E23" s="758"/>
      <c r="F23" s="761">
        <f t="shared" si="0"/>
        <v>0</v>
      </c>
    </row>
    <row r="24" spans="1:6" s="54" customFormat="1" ht="15.75" thickBot="1">
      <c r="A24" s="2214" t="s">
        <v>1051</v>
      </c>
      <c r="B24" s="2215"/>
      <c r="C24" s="762">
        <f>SUM(C9:C23)</f>
        <v>0</v>
      </c>
      <c r="D24" s="763">
        <f>SUM(D9:D23)</f>
        <v>0</v>
      </c>
      <c r="E24" s="763">
        <f>SUM(E9:E23)</f>
        <v>0</v>
      </c>
      <c r="F24" s="764">
        <f>SUM(F9:F23)</f>
        <v>0</v>
      </c>
    </row>
    <row r="25" spans="1:6" s="29" customFormat="1" ht="12.75">
      <c r="A25" s="454"/>
      <c r="B25" s="455"/>
      <c r="C25" s="455"/>
      <c r="D25" s="455"/>
      <c r="E25" s="455"/>
      <c r="F25" s="457"/>
    </row>
    <row r="26" spans="1:6" s="29" customFormat="1" ht="12.75">
      <c r="A26" s="471" t="s">
        <v>384</v>
      </c>
      <c r="B26" s="495"/>
      <c r="C26" s="455"/>
      <c r="D26" s="455"/>
      <c r="E26" s="455"/>
      <c r="F26" s="457"/>
    </row>
    <row r="27" spans="1:6" s="29" customFormat="1" ht="12.75">
      <c r="A27" s="2202"/>
      <c r="B27" s="2216"/>
      <c r="C27" s="2216"/>
      <c r="D27" s="2216"/>
      <c r="E27" s="2216"/>
      <c r="F27" s="2217"/>
    </row>
    <row r="28" spans="1:6" s="29" customFormat="1" ht="12.75">
      <c r="A28" s="2202"/>
      <c r="B28" s="2216"/>
      <c r="C28" s="2216"/>
      <c r="D28" s="2216"/>
      <c r="E28" s="2216"/>
      <c r="F28" s="2217"/>
    </row>
    <row r="29" spans="1:6" s="29" customFormat="1" ht="12.75">
      <c r="A29" s="2202"/>
      <c r="B29" s="2216"/>
      <c r="C29" s="2216"/>
      <c r="D29" s="2216"/>
      <c r="E29" s="2216"/>
      <c r="F29" s="2217"/>
    </row>
    <row r="30" spans="1:6" s="29" customFormat="1" ht="12.75">
      <c r="A30" s="2202"/>
      <c r="B30" s="2216"/>
      <c r="C30" s="2216"/>
      <c r="D30" s="2216"/>
      <c r="E30" s="2216"/>
      <c r="F30" s="2217"/>
    </row>
    <row r="31" spans="1:6" s="29" customFormat="1" ht="12.75">
      <c r="A31" s="2202"/>
      <c r="B31" s="2216"/>
      <c r="C31" s="2216"/>
      <c r="D31" s="2216"/>
      <c r="E31" s="2216"/>
      <c r="F31" s="2217"/>
    </row>
    <row r="32" spans="1:6" s="29" customFormat="1" ht="12.75">
      <c r="A32" s="2202"/>
      <c r="B32" s="2216"/>
      <c r="C32" s="2216"/>
      <c r="D32" s="2216"/>
      <c r="E32" s="2216"/>
      <c r="F32" s="2217"/>
    </row>
    <row r="33" spans="1:6" s="29" customFormat="1" ht="12.75">
      <c r="A33" s="2202"/>
      <c r="B33" s="2216"/>
      <c r="C33" s="2216"/>
      <c r="D33" s="2216"/>
      <c r="E33" s="2216"/>
      <c r="F33" s="2217"/>
    </row>
    <row r="34" spans="1:6" s="29" customFormat="1" ht="12.75">
      <c r="A34" s="2202"/>
      <c r="B34" s="2216"/>
      <c r="C34" s="2216"/>
      <c r="D34" s="2216"/>
      <c r="E34" s="2216"/>
      <c r="F34" s="2217"/>
    </row>
    <row r="35" spans="1:6" s="29" customFormat="1" ht="12.75">
      <c r="A35" s="2202"/>
      <c r="B35" s="2216"/>
      <c r="C35" s="2216"/>
      <c r="D35" s="2216"/>
      <c r="E35" s="2216"/>
      <c r="F35" s="2217"/>
    </row>
    <row r="36" spans="1:6" s="29" customFormat="1" ht="12.75">
      <c r="A36" s="2202"/>
      <c r="B36" s="2216"/>
      <c r="C36" s="2216"/>
      <c r="D36" s="2216"/>
      <c r="E36" s="2216"/>
      <c r="F36" s="2217"/>
    </row>
    <row r="37" spans="1:6" ht="12.75">
      <c r="A37" s="2218"/>
      <c r="B37" s="2219"/>
      <c r="C37" s="2219"/>
      <c r="D37" s="2219"/>
      <c r="E37" s="2219"/>
      <c r="F37" s="2220"/>
    </row>
    <row r="38" spans="1:6" ht="12.75">
      <c r="A38" s="2218"/>
      <c r="B38" s="2219"/>
      <c r="C38" s="2219"/>
      <c r="D38" s="2219"/>
      <c r="E38" s="2219"/>
      <c r="F38" s="2220"/>
    </row>
    <row r="39" spans="1:6" ht="12.75">
      <c r="A39" s="2218"/>
      <c r="B39" s="2219"/>
      <c r="C39" s="2219"/>
      <c r="D39" s="2219"/>
      <c r="E39" s="2219"/>
      <c r="F39" s="2220"/>
    </row>
    <row r="40" spans="1:6" ht="12.75">
      <c r="A40" s="2218"/>
      <c r="B40" s="2219"/>
      <c r="C40" s="2219"/>
      <c r="D40" s="2219"/>
      <c r="E40" s="2219"/>
      <c r="F40" s="2220"/>
    </row>
    <row r="41" spans="1:6" ht="13.5" thickBot="1">
      <c r="A41" s="2221"/>
      <c r="B41" s="2222"/>
      <c r="C41" s="2222"/>
      <c r="D41" s="2222"/>
      <c r="E41" s="2222"/>
      <c r="F41" s="2223"/>
    </row>
  </sheetData>
  <sheetProtection password="E2A3" sheet="1" objects="1" scenarios="1"/>
  <mergeCells count="2">
    <mergeCell ref="A24:B24"/>
    <mergeCell ref="A27:F41"/>
  </mergeCells>
  <printOptions horizontalCentered="1"/>
  <pageMargins left="0.7874015748031497" right="0.7874015748031497" top="1.299212598425197" bottom="0.984251968503937" header="0.3937007874015748" footer="0.5118110236220472"/>
  <pageSetup fitToHeight="1" fitToWidth="1" horizontalDpi="300" verticalDpi="300" orientation="portrait" paperSize="9" r:id="rId1"/>
  <headerFooter alignWithMargins="0">
    <oddHeader>&amp;C&amp;"Arial,Gras"&amp;14&amp;A&amp;R&amp;"Arial,Gras italique"&amp;14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Jlabfinance</dc:creator>
  <cp:keywords/>
  <dc:description/>
  <cp:lastModifiedBy>Georges Cherry</cp:lastModifiedBy>
  <cp:lastPrinted>2005-06-14T09:21:18Z</cp:lastPrinted>
  <dcterms:created xsi:type="dcterms:W3CDTF">1999-12-17T13:24:45Z</dcterms:created>
  <dcterms:modified xsi:type="dcterms:W3CDTF">2018-03-02T06:52:43Z</dcterms:modified>
  <cp:category/>
  <cp:version/>
  <cp:contentType/>
  <cp:contentStatus/>
</cp:coreProperties>
</file>